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640" windowHeight="11760"/>
  </bookViews>
  <sheets>
    <sheet name="Instructions" sheetId="3" r:id="rId1"/>
    <sheet name="Activity-based Costing Method" sheetId="1" r:id="rId2"/>
    <sheet name="Top Down Method" sheetId="2" r:id="rId3"/>
  </sheets>
  <definedNames>
    <definedName name="_xlnm.Print_Area" localSheetId="1">'Activity-based Costing Method'!$A$1:$AM$41</definedName>
    <definedName name="_xlnm.Print_Area" localSheetId="0">Instructions!$B$2:$B$22</definedName>
  </definedNames>
  <calcPr calcId="125725"/>
</workbook>
</file>

<file path=xl/calcChain.xml><?xml version="1.0" encoding="utf-8"?>
<calcChain xmlns="http://schemas.openxmlformats.org/spreadsheetml/2006/main">
  <c r="Y38" i="1"/>
  <c r="Y40" s="1"/>
  <c r="U36"/>
  <c r="Y35"/>
  <c r="Y36" s="1"/>
  <c r="W29"/>
  <c r="W30"/>
  <c r="Y30"/>
  <c r="W28"/>
  <c r="W40"/>
  <c r="U40"/>
  <c r="S40"/>
  <c r="Q40"/>
  <c r="O40"/>
  <c r="M40"/>
  <c r="K40"/>
  <c r="I40"/>
  <c r="G40"/>
  <c r="E40"/>
  <c r="J26"/>
  <c r="J25"/>
  <c r="J24"/>
  <c r="J22"/>
  <c r="J21"/>
  <c r="J19"/>
  <c r="J18"/>
  <c r="J16"/>
  <c r="J15"/>
  <c r="J14"/>
  <c r="J8"/>
  <c r="J6"/>
  <c r="J5"/>
  <c r="H26"/>
  <c r="H25"/>
  <c r="H24"/>
  <c r="H22"/>
  <c r="H21"/>
  <c r="H19"/>
  <c r="H18"/>
  <c r="H16"/>
  <c r="H15"/>
  <c r="H14"/>
  <c r="H8"/>
  <c r="H6"/>
  <c r="H5"/>
  <c r="F26"/>
  <c r="F25"/>
  <c r="F24"/>
  <c r="F22"/>
  <c r="F21"/>
  <c r="F19"/>
  <c r="F18"/>
  <c r="F16"/>
  <c r="F15"/>
  <c r="F14"/>
  <c r="F8"/>
  <c r="F6"/>
  <c r="F5"/>
  <c r="W36"/>
  <c r="S36"/>
  <c r="Q36"/>
  <c r="O36"/>
  <c r="M36"/>
  <c r="K36"/>
  <c r="I36"/>
  <c r="AD36" s="1"/>
  <c r="G36"/>
  <c r="E36"/>
  <c r="Z26"/>
  <c r="Z25"/>
  <c r="Z24"/>
  <c r="Z22"/>
  <c r="X26"/>
  <c r="X25"/>
  <c r="X24"/>
  <c r="V26"/>
  <c r="V25"/>
  <c r="V24"/>
  <c r="V22"/>
  <c r="T26"/>
  <c r="T25"/>
  <c r="T24"/>
  <c r="R26"/>
  <c r="R25"/>
  <c r="R24"/>
  <c r="P26"/>
  <c r="P25"/>
  <c r="P24"/>
  <c r="N26"/>
  <c r="N25"/>
  <c r="N24"/>
  <c r="L26"/>
  <c r="L25"/>
  <c r="L24"/>
  <c r="Y32"/>
  <c r="W32"/>
  <c r="U32"/>
  <c r="S32"/>
  <c r="Q32"/>
  <c r="O32"/>
  <c r="M32"/>
  <c r="K32"/>
  <c r="I32"/>
  <c r="G32"/>
  <c r="E32"/>
  <c r="F16" i="2" l="1"/>
  <c r="B16"/>
  <c r="Z21" i="1"/>
  <c r="Z19"/>
  <c r="Z18"/>
  <c r="Z16"/>
  <c r="Z15"/>
  <c r="Z14"/>
  <c r="X22"/>
  <c r="X21"/>
  <c r="X19"/>
  <c r="X18"/>
  <c r="X16"/>
  <c r="X15"/>
  <c r="X14"/>
  <c r="V21"/>
  <c r="V19"/>
  <c r="V18"/>
  <c r="V16"/>
  <c r="V15"/>
  <c r="V14"/>
  <c r="T22"/>
  <c r="T21"/>
  <c r="T19"/>
  <c r="T18"/>
  <c r="T16"/>
  <c r="T15"/>
  <c r="T14"/>
  <c r="R22"/>
  <c r="R21"/>
  <c r="R19"/>
  <c r="R18"/>
  <c r="R16"/>
  <c r="R15"/>
  <c r="R14"/>
  <c r="P22"/>
  <c r="P21"/>
  <c r="P19"/>
  <c r="P18"/>
  <c r="P16"/>
  <c r="P15"/>
  <c r="P14"/>
  <c r="N22"/>
  <c r="N21"/>
  <c r="N19"/>
  <c r="N18"/>
  <c r="N16"/>
  <c r="N15"/>
  <c r="N14"/>
  <c r="L22"/>
  <c r="L21"/>
  <c r="L19"/>
  <c r="L18"/>
  <c r="L16"/>
  <c r="L15"/>
  <c r="L14"/>
  <c r="Y23"/>
  <c r="W23"/>
  <c r="U23"/>
  <c r="S23"/>
  <c r="Q23"/>
  <c r="O23"/>
  <c r="M23"/>
  <c r="K23"/>
  <c r="I23"/>
  <c r="G23"/>
  <c r="E23"/>
  <c r="AL6"/>
  <c r="AK6"/>
  <c r="AJ6"/>
  <c r="AI6"/>
  <c r="AG6"/>
  <c r="AF6"/>
  <c r="C6"/>
  <c r="C39"/>
  <c r="C38"/>
  <c r="C37"/>
  <c r="C35"/>
  <c r="C34"/>
  <c r="C33"/>
  <c r="Z33" s="1"/>
  <c r="C31"/>
  <c r="C30"/>
  <c r="C29"/>
  <c r="C28"/>
  <c r="C27"/>
  <c r="C26"/>
  <c r="C25"/>
  <c r="C24"/>
  <c r="C22"/>
  <c r="C21"/>
  <c r="C20"/>
  <c r="C19"/>
  <c r="C18"/>
  <c r="C17"/>
  <c r="V17" s="1"/>
  <c r="C16"/>
  <c r="C15"/>
  <c r="C14"/>
  <c r="C12"/>
  <c r="C11"/>
  <c r="C10"/>
  <c r="C9"/>
  <c r="C8"/>
  <c r="Z8" s="1"/>
  <c r="C7"/>
  <c r="C5"/>
  <c r="V5" s="1"/>
  <c r="Y13"/>
  <c r="Y41" s="1"/>
  <c r="Z6" s="1"/>
  <c r="W13"/>
  <c r="U13"/>
  <c r="U41" s="1"/>
  <c r="V6" s="1"/>
  <c r="S13"/>
  <c r="S41" s="1"/>
  <c r="T6" s="1"/>
  <c r="Q13"/>
  <c r="Q41" s="1"/>
  <c r="R6" s="1"/>
  <c r="O13"/>
  <c r="M13"/>
  <c r="M41" s="1"/>
  <c r="N6" s="1"/>
  <c r="K13"/>
  <c r="K41" s="1"/>
  <c r="L6" s="1"/>
  <c r="I13"/>
  <c r="G13"/>
  <c r="G41" s="1"/>
  <c r="E13"/>
  <c r="Z11" l="1"/>
  <c r="H11"/>
  <c r="J11"/>
  <c r="F11"/>
  <c r="X10"/>
  <c r="J10"/>
  <c r="F10"/>
  <c r="H10"/>
  <c r="J9"/>
  <c r="F9"/>
  <c r="H9"/>
  <c r="Z7"/>
  <c r="H7"/>
  <c r="F7"/>
  <c r="J7"/>
  <c r="Z12"/>
  <c r="J12"/>
  <c r="F12"/>
  <c r="H12"/>
  <c r="E41"/>
  <c r="Z17"/>
  <c r="X17"/>
  <c r="L17"/>
  <c r="N17"/>
  <c r="P17"/>
  <c r="R17"/>
  <c r="T17"/>
  <c r="H17"/>
  <c r="J17"/>
  <c r="F17"/>
  <c r="J20"/>
  <c r="F20"/>
  <c r="H20"/>
  <c r="R20"/>
  <c r="L20"/>
  <c r="T20"/>
  <c r="N20"/>
  <c r="V20"/>
  <c r="X20"/>
  <c r="P20"/>
  <c r="Z20"/>
  <c r="H27"/>
  <c r="T27"/>
  <c r="L27"/>
  <c r="F27"/>
  <c r="J27"/>
  <c r="X27"/>
  <c r="R27"/>
  <c r="V27"/>
  <c r="P27"/>
  <c r="Z27"/>
  <c r="N27"/>
  <c r="H31"/>
  <c r="F31"/>
  <c r="J31"/>
  <c r="J30"/>
  <c r="H30"/>
  <c r="F30"/>
  <c r="H34"/>
  <c r="J34"/>
  <c r="F34"/>
  <c r="J28"/>
  <c r="H28"/>
  <c r="F28"/>
  <c r="J29"/>
  <c r="H29"/>
  <c r="F29"/>
  <c r="J35"/>
  <c r="F35"/>
  <c r="H35"/>
  <c r="H33"/>
  <c r="J33"/>
  <c r="F33"/>
  <c r="C40"/>
  <c r="L40" s="1"/>
  <c r="J39"/>
  <c r="R39"/>
  <c r="N39"/>
  <c r="F39"/>
  <c r="T39"/>
  <c r="L39"/>
  <c r="H39"/>
  <c r="X39"/>
  <c r="Z39"/>
  <c r="P39"/>
  <c r="V39"/>
  <c r="R38"/>
  <c r="J38"/>
  <c r="F38"/>
  <c r="V38"/>
  <c r="T38"/>
  <c r="L38"/>
  <c r="Z38"/>
  <c r="X38"/>
  <c r="N38"/>
  <c r="H38"/>
  <c r="P38"/>
  <c r="J37"/>
  <c r="V37"/>
  <c r="P37"/>
  <c r="T37"/>
  <c r="L37"/>
  <c r="X37"/>
  <c r="H37"/>
  <c r="Z37"/>
  <c r="N37"/>
  <c r="F37"/>
  <c r="R37"/>
  <c r="Z35"/>
  <c r="T35"/>
  <c r="P35"/>
  <c r="L35"/>
  <c r="V35"/>
  <c r="R35"/>
  <c r="N35"/>
  <c r="X35"/>
  <c r="V34"/>
  <c r="T34"/>
  <c r="L34"/>
  <c r="Z34"/>
  <c r="X34"/>
  <c r="N34"/>
  <c r="P34"/>
  <c r="R34"/>
  <c r="T33"/>
  <c r="L33"/>
  <c r="X33"/>
  <c r="R33"/>
  <c r="V33"/>
  <c r="P33"/>
  <c r="N33"/>
  <c r="Z31"/>
  <c r="T31"/>
  <c r="P31"/>
  <c r="L31"/>
  <c r="V31"/>
  <c r="R31"/>
  <c r="N31"/>
  <c r="X31"/>
  <c r="P30"/>
  <c r="R30"/>
  <c r="V30"/>
  <c r="T30"/>
  <c r="L30"/>
  <c r="Z30"/>
  <c r="X30"/>
  <c r="N30"/>
  <c r="Z29"/>
  <c r="V29"/>
  <c r="T29"/>
  <c r="R29"/>
  <c r="P29"/>
  <c r="N29"/>
  <c r="L29"/>
  <c r="X29"/>
  <c r="R28"/>
  <c r="V28"/>
  <c r="T28"/>
  <c r="L28"/>
  <c r="Z28"/>
  <c r="X28"/>
  <c r="N28"/>
  <c r="P28"/>
  <c r="C36"/>
  <c r="O41"/>
  <c r="P13" s="1"/>
  <c r="W41"/>
  <c r="I41"/>
  <c r="C13"/>
  <c r="F13" s="1"/>
  <c r="C32"/>
  <c r="Z13"/>
  <c r="V13"/>
  <c r="T13"/>
  <c r="R13"/>
  <c r="N13"/>
  <c r="L13"/>
  <c r="P5"/>
  <c r="X5"/>
  <c r="L7"/>
  <c r="L11"/>
  <c r="N9"/>
  <c r="P7"/>
  <c r="P11"/>
  <c r="R9"/>
  <c r="T7"/>
  <c r="T11"/>
  <c r="V9"/>
  <c r="X7"/>
  <c r="X11"/>
  <c r="Z9"/>
  <c r="C23"/>
  <c r="R5"/>
  <c r="Z5"/>
  <c r="L8"/>
  <c r="L12"/>
  <c r="N10"/>
  <c r="P8"/>
  <c r="P12"/>
  <c r="R10"/>
  <c r="T8"/>
  <c r="T12"/>
  <c r="V10"/>
  <c r="X8"/>
  <c r="X12"/>
  <c r="Z10"/>
  <c r="L5"/>
  <c r="T5"/>
  <c r="L9"/>
  <c r="N7"/>
  <c r="N11"/>
  <c r="P9"/>
  <c r="R7"/>
  <c r="R11"/>
  <c r="T9"/>
  <c r="V7"/>
  <c r="V11"/>
  <c r="X9"/>
  <c r="N5"/>
  <c r="L10"/>
  <c r="N8"/>
  <c r="N12"/>
  <c r="P10"/>
  <c r="R8"/>
  <c r="R12"/>
  <c r="T10"/>
  <c r="V8"/>
  <c r="V12"/>
  <c r="AB18"/>
  <c r="AC18"/>
  <c r="AD18"/>
  <c r="AE18"/>
  <c r="AF18"/>
  <c r="AH18"/>
  <c r="AI18"/>
  <c r="AJ18"/>
  <c r="AK18"/>
  <c r="AL18"/>
  <c r="AB19"/>
  <c r="AC19"/>
  <c r="AD19"/>
  <c r="AF19"/>
  <c r="AH19"/>
  <c r="AI19"/>
  <c r="AJ19"/>
  <c r="AK19"/>
  <c r="AL19"/>
  <c r="AG20"/>
  <c r="AH20"/>
  <c r="AI20"/>
  <c r="AJ20"/>
  <c r="AK20"/>
  <c r="AL20"/>
  <c r="AB21"/>
  <c r="AC21"/>
  <c r="AD21"/>
  <c r="AF21"/>
  <c r="AG21"/>
  <c r="AH21"/>
  <c r="AI21"/>
  <c r="AJ21"/>
  <c r="AK21"/>
  <c r="AL21"/>
  <c r="AB22"/>
  <c r="AC22"/>
  <c r="AE22"/>
  <c r="AF22"/>
  <c r="AG22"/>
  <c r="AH22"/>
  <c r="AI22"/>
  <c r="AJ22"/>
  <c r="AK22"/>
  <c r="AL22"/>
  <c r="AB24"/>
  <c r="AC24"/>
  <c r="AD24"/>
  <c r="AE24"/>
  <c r="AG24"/>
  <c r="AH24"/>
  <c r="AI24"/>
  <c r="AJ24"/>
  <c r="AK24"/>
  <c r="AL24"/>
  <c r="AB25"/>
  <c r="AC25"/>
  <c r="AD25"/>
  <c r="AE25"/>
  <c r="AG25"/>
  <c r="AH25"/>
  <c r="AI25"/>
  <c r="AJ25"/>
  <c r="AK25"/>
  <c r="AL25"/>
  <c r="AB26"/>
  <c r="AC26"/>
  <c r="AD26"/>
  <c r="AE26"/>
  <c r="AG26"/>
  <c r="AH26"/>
  <c r="AI26"/>
  <c r="AJ26"/>
  <c r="AK26"/>
  <c r="AL26"/>
  <c r="AB27"/>
  <c r="AC27"/>
  <c r="AD27"/>
  <c r="AE27"/>
  <c r="AF27"/>
  <c r="AG27"/>
  <c r="AK27"/>
  <c r="AB28"/>
  <c r="AC28"/>
  <c r="AD28"/>
  <c r="AE28"/>
  <c r="AF28"/>
  <c r="AG28"/>
  <c r="AH28"/>
  <c r="AI28"/>
  <c r="AJ28"/>
  <c r="AL28"/>
  <c r="AB29"/>
  <c r="AC29"/>
  <c r="AD29"/>
  <c r="AE29"/>
  <c r="AF29"/>
  <c r="AG29"/>
  <c r="AH29"/>
  <c r="AI29"/>
  <c r="AJ29"/>
  <c r="AL29"/>
  <c r="AB30"/>
  <c r="AC30"/>
  <c r="AD30"/>
  <c r="AE30"/>
  <c r="AF30"/>
  <c r="AG30"/>
  <c r="AH30"/>
  <c r="AI30"/>
  <c r="AJ30"/>
  <c r="AB31"/>
  <c r="AC31"/>
  <c r="AD31"/>
  <c r="AG31"/>
  <c r="AI31"/>
  <c r="AJ31"/>
  <c r="AK31"/>
  <c r="AL31"/>
  <c r="AB33"/>
  <c r="AC33"/>
  <c r="AD33"/>
  <c r="AG33"/>
  <c r="AH33"/>
  <c r="AL33"/>
  <c r="AB34"/>
  <c r="AC34"/>
  <c r="AD34"/>
  <c r="AG34"/>
  <c r="AH34"/>
  <c r="AL34"/>
  <c r="AB35"/>
  <c r="AC35"/>
  <c r="AD35"/>
  <c r="AG35"/>
  <c r="AK35"/>
  <c r="AB37"/>
  <c r="AC37"/>
  <c r="AD37"/>
  <c r="AE37"/>
  <c r="AF37"/>
  <c r="AG37"/>
  <c r="AH37"/>
  <c r="AK37"/>
  <c r="AB38"/>
  <c r="AC38"/>
  <c r="AD38"/>
  <c r="AE38"/>
  <c r="AF38"/>
  <c r="AG38"/>
  <c r="AH38"/>
  <c r="AK38"/>
  <c r="AB39"/>
  <c r="AE39"/>
  <c r="AF39"/>
  <c r="AG39"/>
  <c r="AK39"/>
  <c r="AL39"/>
  <c r="AB14"/>
  <c r="AG14"/>
  <c r="AH14"/>
  <c r="AI14"/>
  <c r="AJ14"/>
  <c r="AK14"/>
  <c r="AL14"/>
  <c r="AB15"/>
  <c r="AC15"/>
  <c r="AD15"/>
  <c r="AE15"/>
  <c r="AG15"/>
  <c r="AH15"/>
  <c r="AI15"/>
  <c r="AJ15"/>
  <c r="AK15"/>
  <c r="AL15"/>
  <c r="AB16"/>
  <c r="AC16"/>
  <c r="AD16"/>
  <c r="AE16"/>
  <c r="AG16"/>
  <c r="AH16"/>
  <c r="AI16"/>
  <c r="AJ16"/>
  <c r="AK16"/>
  <c r="AL16"/>
  <c r="AB17"/>
  <c r="AC17"/>
  <c r="AG17"/>
  <c r="AH17"/>
  <c r="AI17"/>
  <c r="AJ17"/>
  <c r="AK17"/>
  <c r="AL17"/>
  <c r="AF7"/>
  <c r="AG7"/>
  <c r="AI7"/>
  <c r="AJ7"/>
  <c r="AK7"/>
  <c r="AL7"/>
  <c r="AG8"/>
  <c r="AK8"/>
  <c r="AL8"/>
  <c r="AF9"/>
  <c r="AG9"/>
  <c r="AI9"/>
  <c r="AJ9"/>
  <c r="AK9"/>
  <c r="AL9"/>
  <c r="AG10"/>
  <c r="AH10"/>
  <c r="AI10"/>
  <c r="AJ10"/>
  <c r="AK10"/>
  <c r="AL10"/>
  <c r="AF11"/>
  <c r="AG11"/>
  <c r="AI11"/>
  <c r="AJ11"/>
  <c r="AK11"/>
  <c r="AL11"/>
  <c r="AF12"/>
  <c r="AG12"/>
  <c r="AH12"/>
  <c r="AI12"/>
  <c r="AJ12"/>
  <c r="AK12"/>
  <c r="AL12"/>
  <c r="AF5"/>
  <c r="AG5"/>
  <c r="AI5"/>
  <c r="AJ5"/>
  <c r="AK5"/>
  <c r="AL5"/>
  <c r="C24" i="2"/>
  <c r="C25" s="1"/>
  <c r="H16"/>
  <c r="E6"/>
  <c r="J6" s="1"/>
  <c r="E7"/>
  <c r="G7" s="1"/>
  <c r="AD3" i="1" s="1"/>
  <c r="AD6" s="1"/>
  <c r="E8" i="2"/>
  <c r="G8" s="1"/>
  <c r="AE3" i="1" s="1"/>
  <c r="AE6" s="1"/>
  <c r="E9" i="2"/>
  <c r="J9" s="1"/>
  <c r="E10"/>
  <c r="G10" s="1"/>
  <c r="AG3" i="1" s="1"/>
  <c r="AG18" s="1"/>
  <c r="E11" i="2"/>
  <c r="G11" s="1"/>
  <c r="AH3" i="1" s="1"/>
  <c r="AH6" s="1"/>
  <c r="E12" i="2"/>
  <c r="J12" s="1"/>
  <c r="E13"/>
  <c r="J13" s="1"/>
  <c r="E14"/>
  <c r="J14" s="1"/>
  <c r="E15"/>
  <c r="G15" s="1"/>
  <c r="AL3" i="1" s="1"/>
  <c r="AL30" s="1"/>
  <c r="E5" i="2"/>
  <c r="G5" l="1"/>
  <c r="AB3" i="1" s="1"/>
  <c r="AB6" s="1"/>
  <c r="E16" i="2"/>
  <c r="G16" s="1"/>
  <c r="AE34" i="1"/>
  <c r="AL38"/>
  <c r="AL37"/>
  <c r="AE33"/>
  <c r="AH31"/>
  <c r="AL27"/>
  <c r="AH27"/>
  <c r="AL35"/>
  <c r="AH35"/>
  <c r="AE31"/>
  <c r="AH39"/>
  <c r="AD39"/>
  <c r="AE35"/>
  <c r="J13"/>
  <c r="H13"/>
  <c r="F23"/>
  <c r="X23"/>
  <c r="V23"/>
  <c r="R23"/>
  <c r="N23"/>
  <c r="H23"/>
  <c r="Z23"/>
  <c r="T23"/>
  <c r="P23"/>
  <c r="L23"/>
  <c r="J23"/>
  <c r="F32"/>
  <c r="J32"/>
  <c r="H32"/>
  <c r="J36"/>
  <c r="F36"/>
  <c r="H36"/>
  <c r="N40"/>
  <c r="Z40"/>
  <c r="R40"/>
  <c r="X40"/>
  <c r="P40"/>
  <c r="F40"/>
  <c r="V40"/>
  <c r="J40"/>
  <c r="T40"/>
  <c r="H40"/>
  <c r="Z36"/>
  <c r="N36"/>
  <c r="P36"/>
  <c r="T36"/>
  <c r="L36"/>
  <c r="X36"/>
  <c r="R36"/>
  <c r="V36"/>
  <c r="R32"/>
  <c r="V32"/>
  <c r="T32"/>
  <c r="L32"/>
  <c r="Z32"/>
  <c r="N32"/>
  <c r="P32"/>
  <c r="X32"/>
  <c r="X6"/>
  <c r="P6"/>
  <c r="X13"/>
  <c r="AE21"/>
  <c r="AM21" s="1"/>
  <c r="AD20"/>
  <c r="AG19"/>
  <c r="AD14"/>
  <c r="AD22"/>
  <c r="AM22" s="1"/>
  <c r="AB20"/>
  <c r="AE19"/>
  <c r="AM19" s="1"/>
  <c r="AD17"/>
  <c r="AE20"/>
  <c r="AB5"/>
  <c r="AE14"/>
  <c r="AH5"/>
  <c r="AD10"/>
  <c r="AH8"/>
  <c r="AH9"/>
  <c r="AB9"/>
  <c r="AH11"/>
  <c r="AD7"/>
  <c r="AE7"/>
  <c r="AH7"/>
  <c r="AM18"/>
  <c r="J10" i="2"/>
  <c r="AD9" i="1"/>
  <c r="AE17"/>
  <c r="AE9"/>
  <c r="AD5"/>
  <c r="AE12"/>
  <c r="AD11"/>
  <c r="AE8"/>
  <c r="AE10"/>
  <c r="AD12"/>
  <c r="AD8"/>
  <c r="AE5"/>
  <c r="AE11"/>
  <c r="J5" i="2"/>
  <c r="G6"/>
  <c r="AC3" i="1" s="1"/>
  <c r="AC39" s="1"/>
  <c r="J15" i="2"/>
  <c r="G14"/>
  <c r="AK3" i="1" s="1"/>
  <c r="J11" i="2"/>
  <c r="J7"/>
  <c r="G9"/>
  <c r="AF3" i="1" s="1"/>
  <c r="G12" i="2"/>
  <c r="AI3" i="1" s="1"/>
  <c r="J8" i="2"/>
  <c r="G13"/>
  <c r="AJ3" i="1" s="1"/>
  <c r="AB8" l="1"/>
  <c r="AB11"/>
  <c r="AB12"/>
  <c r="AB7"/>
  <c r="AB10"/>
  <c r="AJ8"/>
  <c r="AJ27"/>
  <c r="AJ37"/>
  <c r="AJ33"/>
  <c r="AJ38"/>
  <c r="AJ35"/>
  <c r="AJ34"/>
  <c r="AJ39"/>
  <c r="AF31"/>
  <c r="AM31" s="1"/>
  <c r="AF35"/>
  <c r="AF24"/>
  <c r="AM24" s="1"/>
  <c r="AF33"/>
  <c r="AF25"/>
  <c r="AM25" s="1"/>
  <c r="AF34"/>
  <c r="AF26"/>
  <c r="AM26" s="1"/>
  <c r="AI8"/>
  <c r="AI35"/>
  <c r="AI34"/>
  <c r="AI27"/>
  <c r="AI37"/>
  <c r="AI33"/>
  <c r="AI38"/>
  <c r="AI39"/>
  <c r="AK28"/>
  <c r="AM28" s="1"/>
  <c r="AK33"/>
  <c r="AK29"/>
  <c r="AM29" s="1"/>
  <c r="AK34"/>
  <c r="AK30"/>
  <c r="AM30" s="1"/>
  <c r="AF15"/>
  <c r="AM15" s="1"/>
  <c r="AF20"/>
  <c r="AF14"/>
  <c r="AC6"/>
  <c r="AM6" s="1"/>
  <c r="AC14"/>
  <c r="AC20"/>
  <c r="AM20" s="1"/>
  <c r="AC8"/>
  <c r="AF8"/>
  <c r="AC9"/>
  <c r="AM9" s="1"/>
  <c r="AC7"/>
  <c r="AM7" s="1"/>
  <c r="AF17"/>
  <c r="AM17" s="1"/>
  <c r="AF16"/>
  <c r="AM16" s="1"/>
  <c r="AF10"/>
  <c r="AC11"/>
  <c r="AC12"/>
  <c r="AM12" s="1"/>
  <c r="AC10"/>
  <c r="AC5"/>
  <c r="AM5" s="1"/>
  <c r="J16" i="2"/>
  <c r="C28" s="1"/>
  <c r="AM42" i="1" s="1"/>
  <c r="AM11" l="1"/>
  <c r="AM39"/>
  <c r="AM27"/>
  <c r="AM32" s="1"/>
  <c r="AM37"/>
  <c r="AM38"/>
  <c r="AM34"/>
  <c r="AM35"/>
  <c r="AM33"/>
  <c r="AM14"/>
  <c r="AM23" s="1"/>
  <c r="AM8"/>
  <c r="AM10"/>
  <c r="C29" i="2"/>
  <c r="AM40" i="1" l="1"/>
  <c r="AM36"/>
  <c r="AM13"/>
  <c r="AM41" l="1"/>
  <c r="AM43" s="1"/>
  <c r="C41"/>
  <c r="J41" l="1"/>
  <c r="F41"/>
  <c r="H41"/>
  <c r="V41"/>
  <c r="T41"/>
  <c r="L41"/>
  <c r="Z41"/>
  <c r="N41"/>
  <c r="P41"/>
  <c r="R41"/>
  <c r="X41"/>
  <c r="D38"/>
  <c r="D25"/>
  <c r="D10"/>
  <c r="D22"/>
  <c r="D21"/>
  <c r="D34"/>
  <c r="D37"/>
  <c r="D35"/>
  <c r="D16"/>
  <c r="D31"/>
  <c r="D39"/>
  <c r="D11"/>
  <c r="D15"/>
  <c r="D33"/>
  <c r="D7"/>
  <c r="D28"/>
  <c r="D30"/>
  <c r="D20"/>
  <c r="D29"/>
  <c r="D9"/>
  <c r="D18"/>
  <c r="D12"/>
  <c r="D26"/>
  <c r="D17"/>
  <c r="D27"/>
  <c r="D8"/>
  <c r="D19"/>
  <c r="D14"/>
  <c r="D24"/>
  <c r="D5"/>
  <c r="D6" s="1"/>
  <c r="D40" l="1"/>
  <c r="D36"/>
  <c r="D13"/>
  <c r="D23"/>
  <c r="D32"/>
  <c r="D41" l="1"/>
</calcChain>
</file>

<file path=xl/comments1.xml><?xml version="1.0" encoding="utf-8"?>
<comments xmlns="http://schemas.openxmlformats.org/spreadsheetml/2006/main">
  <authors>
    <author>Michelle Burnham</author>
  </authors>
  <commentList>
    <comment ref="U27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Inludes troubleshooting and project management with creative team &amp; rich media vendor</t>
        </r>
      </text>
    </comment>
    <comment ref="W28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each (100 Placements) with 2 creative executions</t>
        </r>
      </text>
    </comment>
    <comment ref="W29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each (100 Placements)</t>
        </r>
      </text>
    </comment>
    <comment ref="W30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each (100 Placements)</t>
        </r>
      </text>
    </comment>
    <comment ref="Y30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each (100 Placements)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This is the PreBill</t>
        </r>
      </text>
    </comment>
    <comment ref="W34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Executed the optimization plan</t>
        </r>
      </text>
    </comment>
    <comment ref="B35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Monthly Reconciliation Report</t>
        </r>
      </text>
    </comment>
    <comment ref="U35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Responsible for reviewing the Reconciliation Report</t>
        </r>
      </text>
    </comment>
    <comment ref="Y35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(100 Placements).  </t>
        </r>
      </text>
    </comment>
    <comment ref="Y38" authorId="0">
      <text>
        <r>
          <rPr>
            <b/>
            <sz val="9"/>
            <color indexed="81"/>
            <rFont val="Tahoma"/>
            <family val="2"/>
          </rPr>
          <t>Michelle Burnham:</t>
        </r>
        <r>
          <rPr>
            <sz val="9"/>
            <color indexed="81"/>
            <rFont val="Tahoma"/>
            <family val="2"/>
          </rPr>
          <t xml:space="preserve">
Based on 10 Sites w/ 10 Placements (100 Placements).  </t>
        </r>
      </text>
    </comment>
  </commentList>
</comments>
</file>

<file path=xl/sharedStrings.xml><?xml version="1.0" encoding="utf-8"?>
<sst xmlns="http://schemas.openxmlformats.org/spreadsheetml/2006/main" count="139" uniqueCount="115">
  <si>
    <t>How Much Does it Cost to Create and Execute a Media Plan?</t>
  </si>
  <si>
    <t>Phase</t>
  </si>
  <si>
    <t>Task</t>
  </si>
  <si>
    <t>Media Director</t>
  </si>
  <si>
    <t>Media Supervisor</t>
  </si>
  <si>
    <t>Supervisor</t>
  </si>
  <si>
    <t>Assistant Planner</t>
  </si>
  <si>
    <t>Media Planner</t>
  </si>
  <si>
    <t>Media Buyer</t>
  </si>
  <si>
    <t>Director of Ad Operations</t>
  </si>
  <si>
    <t>Campaign Supervisor</t>
  </si>
  <si>
    <t>Campaign Manager</t>
  </si>
  <si>
    <t>Ad Trafficker</t>
  </si>
  <si>
    <t>Campaign Coordinator</t>
  </si>
  <si>
    <t>Job Function</t>
  </si>
  <si>
    <t>Annual Salary</t>
  </si>
  <si>
    <t>VP, Digital</t>
  </si>
  <si>
    <t>Assistant Media Planner</t>
  </si>
  <si>
    <t>Profit Markup</t>
  </si>
  <si>
    <t>Billable Hours</t>
  </si>
  <si>
    <t>Annual</t>
  </si>
  <si>
    <t>Hourly</t>
  </si>
  <si>
    <t>Head Count</t>
  </si>
  <si>
    <t>Contribution</t>
  </si>
  <si>
    <t>Totals</t>
  </si>
  <si>
    <t>Staffing</t>
  </si>
  <si>
    <t># of Media Plans / year</t>
  </si>
  <si>
    <t>Metrics</t>
  </si>
  <si>
    <t>Cost Per Media Plan</t>
  </si>
  <si>
    <t>Cost Per Placement</t>
  </si>
  <si>
    <t># of Placements Per Year</t>
  </si>
  <si>
    <t>Allocation**</t>
  </si>
  <si>
    <t>Overhead Markup*</t>
  </si>
  <si>
    <t>** "Allocation" is the percentage of time dedicated to the creation and execution of media plans (versus other activities like sales)</t>
  </si>
  <si>
    <t>* "Overhead Markup" is the percentage of annual salary to cover people related expenses like payroll taxes, benefits, office space, phone, computer, etc.</t>
  </si>
  <si>
    <t>Organizational Production</t>
  </si>
  <si>
    <t>Planning</t>
  </si>
  <si>
    <t>Brainstorming Session</t>
  </si>
  <si>
    <t>Strategy</t>
  </si>
  <si>
    <t>Media Brief</t>
  </si>
  <si>
    <t>Scope of Work Definition</t>
  </si>
  <si>
    <t>Audit History / research / data review</t>
  </si>
  <si>
    <t>Target Audience Definition</t>
  </si>
  <si>
    <t>Develop / Agree on Objectives</t>
  </si>
  <si>
    <t>Prepare Strategic Plan</t>
  </si>
  <si>
    <t>Develop Consideration Set</t>
  </si>
  <si>
    <t>Send RFPs</t>
  </si>
  <si>
    <t>Collect Proposals</t>
  </si>
  <si>
    <t>Evaluate Proposals</t>
  </si>
  <si>
    <t>Finalize Media Plan</t>
  </si>
  <si>
    <t>Get Media Authorization</t>
  </si>
  <si>
    <t>Gather creative Assets</t>
  </si>
  <si>
    <t>Prepare and Deliver Client Presentation</t>
  </si>
  <si>
    <t>Cost</t>
  </si>
  <si>
    <t>Implementation</t>
  </si>
  <si>
    <t>Get Creative Specs</t>
  </si>
  <si>
    <t>Build Tags</t>
  </si>
  <si>
    <t>Traffic Tags</t>
  </si>
  <si>
    <t>Bill Client</t>
  </si>
  <si>
    <t>Execution</t>
  </si>
  <si>
    <t>Campaign Reporting</t>
  </si>
  <si>
    <t>Optimization</t>
  </si>
  <si>
    <t>Monthly Invoices</t>
  </si>
  <si>
    <t>Delivery Monitoring</t>
  </si>
  <si>
    <t>Reporting</t>
  </si>
  <si>
    <t>Reconcile Invoices</t>
  </si>
  <si>
    <t>Revise Media Plan</t>
  </si>
  <si>
    <t>Issue Insertion Orders to Publishers</t>
  </si>
  <si>
    <t>Collect Insertion Orders from Publishers</t>
  </si>
  <si>
    <t>QA/Confirm Tags are up</t>
  </si>
  <si>
    <t>Number of Hours by Function per campaign</t>
  </si>
  <si>
    <t>Average Number of Placements per Site/Media Program</t>
  </si>
  <si>
    <t>Average Number of Media Programs per Media Plan</t>
  </si>
  <si>
    <t>Average Number of Placements per Media Plan</t>
  </si>
  <si>
    <t>Difference (should be close to 0)</t>
  </si>
  <si>
    <t>Cost Per Media Plan using "Top Down" Approach</t>
  </si>
  <si>
    <t>TOTAL PROJECT HOURS</t>
  </si>
  <si>
    <t>Project Scope</t>
  </si>
  <si>
    <t>TOTAL PLANNING</t>
  </si>
  <si>
    <t>TOTAL IMPLEMENTATION</t>
  </si>
  <si>
    <t>TOTAL EXECUTION</t>
  </si>
  <si>
    <t>TOTAL REPORTING</t>
  </si>
  <si>
    <t>TOTAL PROJECT SCOPE</t>
  </si>
  <si>
    <t>Caveats That Impact Cost Per Media Plan Analysis</t>
  </si>
  <si>
    <t>Agency structure and assignment of roles and responsibilities to each position</t>
  </si>
  <si>
    <t>Salaries for each position</t>
  </si>
  <si>
    <t>Changes in obectives, strategy, and campaign parameters</t>
  </si>
  <si>
    <t>Size and number campaigns and the number of sites / placements considered</t>
  </si>
  <si>
    <t>Compensation structure of the agency (i.e. project fee, hourly rate, commission, etc.)</t>
  </si>
  <si>
    <t>Account management demands dependent on client</t>
  </si>
  <si>
    <t>Amount of research that needs to be conducted</t>
  </si>
  <si>
    <t>Number of teams/agency partners involved (i.e. media, creative, promotions, CRM, etc.)</t>
  </si>
  <si>
    <t>Complexity of deal structure (i.e. banners vs. custom integration)</t>
  </si>
  <si>
    <t>The number of creative executions and formats</t>
  </si>
  <si>
    <t>Implementation errors caused by media vendors</t>
  </si>
  <si>
    <t>Tracking requirements, reporting needs, analytics, etc.</t>
  </si>
  <si>
    <t>Experience level of each person within each position</t>
  </si>
  <si>
    <t>The efficiency of agency operations process and work flow</t>
  </si>
  <si>
    <t>TOTAL STRATEGY</t>
  </si>
  <si>
    <t>Negotiate / Prepare Buy options</t>
  </si>
  <si>
    <t>How Much Does it Cost to Create and Execute a Digital Media Plan?</t>
  </si>
  <si>
    <t>Scenario: $500k budget, 10 sites @ $50k each with 10 placements avg.</t>
  </si>
  <si>
    <t>Digital Media Planning Workflow Calculator</t>
  </si>
  <si>
    <t>To use one of these approaches, click on the appropriate worksheet tab below.</t>
  </si>
  <si>
    <t>Legal CYA - this calculator is provided "as is" and no warranty is given that the calculations</t>
  </si>
  <si>
    <t>are correct.</t>
  </si>
  <si>
    <t>That said, we did our best and we hope you find it useful!</t>
  </si>
  <si>
    <t>© 2011 NextMark, Inc.</t>
  </si>
  <si>
    <t>If you have any questions or want to try our digital media planning tools,</t>
  </si>
  <si>
    <t xml:space="preserve">visit us at www.NextMark.com </t>
  </si>
  <si>
    <t>or call us at (603) 643-1307</t>
  </si>
  <si>
    <t>We recommend using both approaches because one will validate the other.</t>
  </si>
  <si>
    <t>There are two approaches you can take with this calculator:</t>
  </si>
  <si>
    <t>1) Activity-based costing method</t>
  </si>
  <si>
    <t>2) Top-down method</t>
  </si>
</sst>
</file>

<file path=xl/styles.xml><?xml version="1.0" encoding="utf-8"?>
<styleSheet xmlns="http://schemas.openxmlformats.org/spreadsheetml/2006/main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  <numFmt numFmtId="168" formatCode="_(&quot;$&quot;* #,##0.00_);_(&quot;$&quot;* \(#,##0.00\);_(&quot;$&quot;* &quot;-&quot;_);_(@_)"/>
    <numFmt numFmtId="169" formatCode="0.0"/>
    <numFmt numFmtId="170" formatCode="0.0;0.0;&quot;-&quot;"/>
    <numFmt numFmtId="171" formatCode="0%;\-0%;&quot;-&quot;"/>
    <numFmt numFmtId="172" formatCode="0.0;\-0.0;&quot;-&quot;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6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6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6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sz val="14"/>
      <name val="Calibri"/>
      <family val="2"/>
      <scheme val="minor"/>
    </font>
    <font>
      <u/>
      <sz val="11"/>
      <color theme="10"/>
      <name val="Calibri"/>
      <family val="2"/>
    </font>
    <font>
      <u/>
      <sz val="14"/>
      <color theme="10"/>
      <name val="Calibri"/>
      <family val="2"/>
    </font>
    <font>
      <b/>
      <sz val="2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2" fillId="0" borderId="0" xfId="0" applyFont="1"/>
    <xf numFmtId="44" fontId="0" fillId="0" borderId="0" xfId="0" applyNumberFormat="1"/>
    <xf numFmtId="164" fontId="0" fillId="0" borderId="0" xfId="0" applyNumberFormat="1"/>
    <xf numFmtId="42" fontId="0" fillId="0" borderId="0" xfId="0" applyNumberForma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164" fontId="0" fillId="6" borderId="0" xfId="0" applyNumberFormat="1" applyFill="1"/>
    <xf numFmtId="164" fontId="0" fillId="5" borderId="0" xfId="0" applyNumberFormat="1" applyFill="1"/>
    <xf numFmtId="42" fontId="0" fillId="6" borderId="0" xfId="0" applyNumberFormat="1" applyFill="1"/>
    <xf numFmtId="44" fontId="0" fillId="6" borderId="0" xfId="0" applyNumberFormat="1" applyFill="1"/>
    <xf numFmtId="164" fontId="0" fillId="4" borderId="0" xfId="0" applyNumberFormat="1" applyFill="1"/>
    <xf numFmtId="0" fontId="4" fillId="4" borderId="0" xfId="0" applyFont="1" applyFill="1"/>
    <xf numFmtId="42" fontId="5" fillId="4" borderId="0" xfId="0" applyNumberFormat="1" applyFont="1" applyFill="1"/>
    <xf numFmtId="0" fontId="6" fillId="5" borderId="0" xfId="0" applyFont="1" applyFill="1"/>
    <xf numFmtId="166" fontId="7" fillId="5" borderId="0" xfId="1" applyNumberFormat="1" applyFont="1" applyFill="1"/>
    <xf numFmtId="0" fontId="8" fillId="7" borderId="0" xfId="0" applyFont="1" applyFill="1"/>
    <xf numFmtId="164" fontId="8" fillId="7" borderId="0" xfId="0" applyNumberFormat="1" applyFont="1" applyFill="1" applyAlignment="1">
      <alignment horizontal="right"/>
    </xf>
    <xf numFmtId="0" fontId="8" fillId="7" borderId="0" xfId="0" applyFont="1" applyFill="1" applyAlignment="1">
      <alignment horizontal="right"/>
    </xf>
    <xf numFmtId="42" fontId="8" fillId="7" borderId="0" xfId="0" applyNumberFormat="1" applyFont="1" applyFill="1" applyAlignment="1">
      <alignment horizontal="right"/>
    </xf>
    <xf numFmtId="44" fontId="8" fillId="7" borderId="0" xfId="0" applyNumberFormat="1" applyFont="1" applyFill="1" applyAlignment="1">
      <alignment horizontal="right"/>
    </xf>
    <xf numFmtId="0" fontId="9" fillId="6" borderId="0" xfId="0" applyFont="1" applyFill="1"/>
    <xf numFmtId="42" fontId="9" fillId="6" borderId="0" xfId="0" applyNumberFormat="1" applyFont="1" applyFill="1"/>
    <xf numFmtId="44" fontId="9" fillId="6" borderId="0" xfId="0" applyNumberFormat="1" applyFont="1" applyFill="1"/>
    <xf numFmtId="164" fontId="8" fillId="7" borderId="0" xfId="0" applyNumberFormat="1" applyFont="1" applyFill="1"/>
    <xf numFmtId="42" fontId="8" fillId="7" borderId="0" xfId="0" applyNumberFormat="1" applyFont="1" applyFill="1"/>
    <xf numFmtId="44" fontId="8" fillId="7" borderId="0" xfId="0" applyNumberFormat="1" applyFont="1" applyFill="1"/>
    <xf numFmtId="0" fontId="10" fillId="6" borderId="0" xfId="0" applyFont="1" applyFill="1"/>
    <xf numFmtId="165" fontId="7" fillId="2" borderId="2" xfId="1" applyNumberFormat="1" applyFont="1" applyFill="1" applyBorder="1"/>
    <xf numFmtId="165" fontId="7" fillId="2" borderId="3" xfId="1" applyNumberFormat="1" applyFont="1" applyFill="1" applyBorder="1"/>
    <xf numFmtId="0" fontId="9" fillId="2" borderId="4" xfId="0" applyFont="1" applyFill="1" applyBorder="1"/>
    <xf numFmtId="9" fontId="9" fillId="2" borderId="5" xfId="0" applyNumberFormat="1" applyFont="1" applyFill="1" applyBorder="1"/>
    <xf numFmtId="0" fontId="9" fillId="2" borderId="6" xfId="0" applyFont="1" applyFill="1" applyBorder="1"/>
    <xf numFmtId="9" fontId="9" fillId="2" borderId="7" xfId="0" applyNumberFormat="1" applyFont="1" applyFill="1" applyBorder="1"/>
    <xf numFmtId="0" fontId="9" fillId="2" borderId="8" xfId="0" applyFont="1" applyFill="1" applyBorder="1"/>
    <xf numFmtId="9" fontId="9" fillId="2" borderId="9" xfId="0" applyNumberFormat="1" applyFont="1" applyFill="1" applyBorder="1"/>
    <xf numFmtId="164" fontId="9" fillId="2" borderId="4" xfId="0" applyNumberFormat="1" applyFont="1" applyFill="1" applyBorder="1"/>
    <xf numFmtId="9" fontId="9" fillId="2" borderId="10" xfId="0" applyNumberFormat="1" applyFont="1" applyFill="1" applyBorder="1"/>
    <xf numFmtId="164" fontId="9" fillId="2" borderId="6" xfId="0" applyNumberFormat="1" applyFont="1" applyFill="1" applyBorder="1"/>
    <xf numFmtId="9" fontId="9" fillId="2" borderId="0" xfId="0" applyNumberFormat="1" applyFont="1" applyFill="1" applyBorder="1"/>
    <xf numFmtId="164" fontId="9" fillId="2" borderId="8" xfId="0" applyNumberFormat="1" applyFont="1" applyFill="1" applyBorder="1"/>
    <xf numFmtId="9" fontId="9" fillId="2" borderId="11" xfId="0" applyNumberFormat="1" applyFont="1" applyFill="1" applyBorder="1"/>
    <xf numFmtId="0" fontId="0" fillId="0" borderId="0" xfId="0" applyAlignment="1">
      <alignment horizontal="center"/>
    </xf>
    <xf numFmtId="0" fontId="11" fillId="0" borderId="0" xfId="0" applyFont="1"/>
    <xf numFmtId="167" fontId="11" fillId="3" borderId="0" xfId="0" applyNumberFormat="1" applyFont="1" applyFill="1"/>
    <xf numFmtId="0" fontId="11" fillId="8" borderId="0" xfId="0" applyFont="1" applyFill="1"/>
    <xf numFmtId="49" fontId="11" fillId="8" borderId="0" xfId="0" applyNumberFormat="1" applyFont="1" applyFill="1" applyAlignment="1">
      <alignment textRotation="90"/>
    </xf>
    <xf numFmtId="0" fontId="11" fillId="4" borderId="0" xfId="0" applyFont="1" applyFill="1"/>
    <xf numFmtId="43" fontId="11" fillId="4" borderId="0" xfId="0" applyNumberFormat="1" applyFont="1" applyFill="1"/>
    <xf numFmtId="168" fontId="0" fillId="0" borderId="0" xfId="0" applyNumberFormat="1"/>
    <xf numFmtId="168" fontId="11" fillId="0" borderId="0" xfId="0" applyNumberFormat="1" applyFont="1"/>
    <xf numFmtId="0" fontId="12" fillId="0" borderId="0" xfId="0" applyFont="1"/>
    <xf numFmtId="168" fontId="12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9" fontId="5" fillId="4" borderId="16" xfId="0" applyNumberFormat="1" applyFont="1" applyFill="1" applyBorder="1" applyAlignment="1">
      <alignment horizontal="center"/>
    </xf>
    <xf numFmtId="169" fontId="5" fillId="4" borderId="17" xfId="0" applyNumberFormat="1" applyFont="1" applyFill="1" applyBorder="1" applyAlignment="1">
      <alignment horizontal="center"/>
    </xf>
    <xf numFmtId="169" fontId="5" fillId="4" borderId="18" xfId="0" applyNumberFormat="1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 textRotation="90"/>
    </xf>
    <xf numFmtId="9" fontId="14" fillId="0" borderId="0" xfId="2" applyFont="1" applyAlignment="1">
      <alignment horizontal="center"/>
    </xf>
    <xf numFmtId="9" fontId="5" fillId="0" borderId="0" xfId="2" applyFont="1" applyAlignment="1">
      <alignment horizontal="center"/>
    </xf>
    <xf numFmtId="9" fontId="5" fillId="8" borderId="20" xfId="2" applyFont="1" applyFill="1" applyBorder="1" applyAlignment="1">
      <alignment horizontal="center" textRotation="90"/>
    </xf>
    <xf numFmtId="9" fontId="5" fillId="4" borderId="20" xfId="2" applyFont="1" applyFill="1" applyBorder="1" applyAlignment="1">
      <alignment horizontal="center"/>
    </xf>
    <xf numFmtId="9" fontId="5" fillId="4" borderId="21" xfId="2" applyFont="1" applyFill="1" applyBorder="1" applyAlignment="1">
      <alignment horizontal="center"/>
    </xf>
    <xf numFmtId="9" fontId="0" fillId="0" borderId="0" xfId="2" applyFont="1" applyAlignment="1">
      <alignment horizontal="center"/>
    </xf>
    <xf numFmtId="9" fontId="12" fillId="0" borderId="0" xfId="2" applyFont="1" applyFill="1" applyAlignment="1">
      <alignment horizontal="right"/>
    </xf>
    <xf numFmtId="9" fontId="12" fillId="0" borderId="0" xfId="2" applyFont="1" applyAlignment="1">
      <alignment horizontal="right"/>
    </xf>
    <xf numFmtId="49" fontId="11" fillId="8" borderId="19" xfId="0" applyNumberFormat="1" applyFont="1" applyFill="1" applyBorder="1" applyAlignment="1">
      <alignment horizontal="center" textRotation="90"/>
    </xf>
    <xf numFmtId="9" fontId="11" fillId="8" borderId="26" xfId="2" applyFont="1" applyFill="1" applyBorder="1" applyAlignment="1">
      <alignment horizontal="center" textRotation="90"/>
    </xf>
    <xf numFmtId="49" fontId="11" fillId="8" borderId="25" xfId="0" applyNumberFormat="1" applyFont="1" applyFill="1" applyBorder="1" applyAlignment="1">
      <alignment horizontal="center" textRotation="90"/>
    </xf>
    <xf numFmtId="9" fontId="11" fillId="8" borderId="20" xfId="2" applyFont="1" applyFill="1" applyBorder="1" applyAlignment="1">
      <alignment horizontal="center" textRotation="90"/>
    </xf>
    <xf numFmtId="0" fontId="11" fillId="4" borderId="24" xfId="0" applyFont="1" applyFill="1" applyBorder="1"/>
    <xf numFmtId="0" fontId="11" fillId="4" borderId="32" xfId="0" applyFont="1" applyFill="1" applyBorder="1"/>
    <xf numFmtId="169" fontId="5" fillId="4" borderId="24" xfId="0" applyNumberFormat="1" applyFont="1" applyFill="1" applyBorder="1" applyAlignment="1">
      <alignment horizontal="center"/>
    </xf>
    <xf numFmtId="9" fontId="5" fillId="4" borderId="31" xfId="2" applyFont="1" applyFill="1" applyBorder="1" applyAlignment="1">
      <alignment horizontal="center"/>
    </xf>
    <xf numFmtId="43" fontId="11" fillId="4" borderId="32" xfId="0" applyNumberFormat="1" applyFont="1" applyFill="1" applyBorder="1"/>
    <xf numFmtId="0" fontId="11" fillId="4" borderId="19" xfId="0" applyFont="1" applyFill="1" applyBorder="1"/>
    <xf numFmtId="0" fontId="11" fillId="4" borderId="17" xfId="0" applyFont="1" applyFill="1" applyBorder="1"/>
    <xf numFmtId="0" fontId="11" fillId="4" borderId="0" xfId="0" applyFont="1" applyFill="1" applyBorder="1"/>
    <xf numFmtId="0" fontId="11" fillId="4" borderId="18" xfId="0" applyFont="1" applyFill="1" applyBorder="1"/>
    <xf numFmtId="0" fontId="11" fillId="4" borderId="22" xfId="0" applyFont="1" applyFill="1" applyBorder="1"/>
    <xf numFmtId="9" fontId="5" fillId="4" borderId="23" xfId="2" applyFont="1" applyFill="1" applyBorder="1" applyAlignment="1">
      <alignment horizontal="center"/>
    </xf>
    <xf numFmtId="43" fontId="11" fillId="4" borderId="19" xfId="0" applyNumberFormat="1" applyFont="1" applyFill="1" applyBorder="1"/>
    <xf numFmtId="43" fontId="11" fillId="4" borderId="0" xfId="0" applyNumberFormat="1" applyFont="1" applyFill="1" applyBorder="1"/>
    <xf numFmtId="43" fontId="11" fillId="4" borderId="22" xfId="0" applyNumberFormat="1" applyFont="1" applyFill="1" applyBorder="1"/>
    <xf numFmtId="168" fontId="11" fillId="8" borderId="13" xfId="0" applyNumberFormat="1" applyFont="1" applyFill="1" applyBorder="1" applyAlignment="1">
      <alignment horizontal="right"/>
    </xf>
    <xf numFmtId="168" fontId="11" fillId="4" borderId="12" xfId="0" applyNumberFormat="1" applyFont="1" applyFill="1" applyBorder="1"/>
    <xf numFmtId="168" fontId="11" fillId="4" borderId="14" xfId="0" applyNumberFormat="1" applyFont="1" applyFill="1" applyBorder="1"/>
    <xf numFmtId="168" fontId="11" fillId="4" borderId="13" xfId="0" applyNumberFormat="1" applyFont="1" applyFill="1" applyBorder="1"/>
    <xf numFmtId="168" fontId="11" fillId="4" borderId="15" xfId="0" applyNumberFormat="1" applyFont="1" applyFill="1" applyBorder="1"/>
    <xf numFmtId="0" fontId="5" fillId="4" borderId="24" xfId="0" applyFont="1" applyFill="1" applyBorder="1"/>
    <xf numFmtId="0" fontId="15" fillId="4" borderId="32" xfId="0" applyFont="1" applyFill="1" applyBorder="1" applyAlignment="1">
      <alignment horizontal="right"/>
    </xf>
    <xf numFmtId="0" fontId="5" fillId="4" borderId="32" xfId="0" applyFont="1" applyFill="1" applyBorder="1"/>
    <xf numFmtId="43" fontId="5" fillId="4" borderId="32" xfId="0" applyNumberFormat="1" applyFont="1" applyFill="1" applyBorder="1"/>
    <xf numFmtId="168" fontId="5" fillId="4" borderId="12" xfId="0" applyNumberFormat="1" applyFont="1" applyFill="1" applyBorder="1"/>
    <xf numFmtId="0" fontId="11" fillId="8" borderId="24" xfId="0" applyFont="1" applyFill="1" applyBorder="1"/>
    <xf numFmtId="0" fontId="11" fillId="8" borderId="31" xfId="0" applyFont="1" applyFill="1" applyBorder="1"/>
    <xf numFmtId="9" fontId="13" fillId="8" borderId="31" xfId="2" applyFont="1" applyFill="1" applyBorder="1" applyAlignment="1">
      <alignment horizontal="center"/>
    </xf>
    <xf numFmtId="169" fontId="5" fillId="8" borderId="24" xfId="0" applyNumberFormat="1" applyFont="1" applyFill="1" applyBorder="1" applyAlignment="1">
      <alignment horizontal="center"/>
    </xf>
    <xf numFmtId="9" fontId="5" fillId="8" borderId="31" xfId="2" applyFont="1" applyFill="1" applyBorder="1" applyAlignment="1">
      <alignment horizontal="center"/>
    </xf>
    <xf numFmtId="0" fontId="5" fillId="8" borderId="24" xfId="0" applyFont="1" applyFill="1" applyBorder="1"/>
    <xf numFmtId="0" fontId="5" fillId="8" borderId="32" xfId="0" applyFont="1" applyFill="1" applyBorder="1"/>
    <xf numFmtId="0" fontId="11" fillId="4" borderId="32" xfId="0" applyFont="1" applyFill="1" applyBorder="1" applyAlignment="1">
      <alignment horizontal="left"/>
    </xf>
    <xf numFmtId="169" fontId="11" fillId="4" borderId="24" xfId="0" applyNumberFormat="1" applyFont="1" applyFill="1" applyBorder="1" applyAlignment="1">
      <alignment horizontal="center"/>
    </xf>
    <xf numFmtId="9" fontId="11" fillId="4" borderId="31" xfId="2" applyFont="1" applyFill="1" applyBorder="1" applyAlignment="1">
      <alignment horizontal="center"/>
    </xf>
    <xf numFmtId="0" fontId="16" fillId="0" borderId="0" xfId="0" applyFont="1"/>
    <xf numFmtId="3" fontId="8" fillId="7" borderId="0" xfId="0" applyNumberFormat="1" applyFont="1" applyFill="1"/>
    <xf numFmtId="3" fontId="9" fillId="6" borderId="0" xfId="0" applyNumberFormat="1" applyFont="1" applyFill="1"/>
    <xf numFmtId="0" fontId="5" fillId="4" borderId="16" xfId="0" applyFont="1" applyFill="1" applyBorder="1"/>
    <xf numFmtId="0" fontId="19" fillId="0" borderId="0" xfId="0" applyFont="1"/>
    <xf numFmtId="170" fontId="11" fillId="0" borderId="30" xfId="0" applyNumberFormat="1" applyFont="1" applyFill="1" applyBorder="1" applyAlignment="1">
      <alignment horizontal="center"/>
    </xf>
    <xf numFmtId="170" fontId="5" fillId="0" borderId="30" xfId="0" applyNumberFormat="1" applyFont="1" applyFill="1" applyBorder="1" applyAlignment="1">
      <alignment horizontal="center"/>
    </xf>
    <xf numFmtId="170" fontId="11" fillId="0" borderId="25" xfId="0" applyNumberFormat="1" applyFont="1" applyFill="1" applyBorder="1" applyAlignment="1">
      <alignment horizontal="center"/>
    </xf>
    <xf numFmtId="170" fontId="11" fillId="0" borderId="27" xfId="0" applyNumberFormat="1" applyFont="1" applyFill="1" applyBorder="1" applyAlignment="1">
      <alignment horizontal="center"/>
    </xf>
    <xf numFmtId="170" fontId="11" fillId="0" borderId="34" xfId="0" applyNumberFormat="1" applyFont="1" applyFill="1" applyBorder="1" applyAlignment="1">
      <alignment horizontal="center"/>
    </xf>
    <xf numFmtId="170" fontId="5" fillId="8" borderId="24" xfId="0" applyNumberFormat="1" applyFont="1" applyFill="1" applyBorder="1" applyAlignment="1">
      <alignment horizontal="center"/>
    </xf>
    <xf numFmtId="170" fontId="11" fillId="0" borderId="22" xfId="0" applyNumberFormat="1" applyFont="1" applyFill="1" applyBorder="1" applyAlignment="1">
      <alignment horizontal="center"/>
    </xf>
    <xf numFmtId="170" fontId="11" fillId="0" borderId="32" xfId="0" applyNumberFormat="1" applyFont="1" applyFill="1" applyBorder="1" applyAlignment="1">
      <alignment horizontal="center"/>
    </xf>
    <xf numFmtId="170" fontId="5" fillId="0" borderId="32" xfId="0" applyNumberFormat="1" applyFont="1" applyFill="1" applyBorder="1" applyAlignment="1">
      <alignment horizontal="center"/>
    </xf>
    <xf numFmtId="170" fontId="11" fillId="0" borderId="19" xfId="0" applyNumberFormat="1" applyFont="1" applyFill="1" applyBorder="1" applyAlignment="1">
      <alignment horizontal="center"/>
    </xf>
    <xf numFmtId="170" fontId="11" fillId="0" borderId="0" xfId="0" applyNumberFormat="1" applyFont="1" applyFill="1" applyBorder="1" applyAlignment="1">
      <alignment horizontal="center"/>
    </xf>
    <xf numFmtId="171" fontId="11" fillId="0" borderId="31" xfId="2" applyNumberFormat="1" applyFont="1" applyFill="1" applyBorder="1" applyAlignment="1">
      <alignment horizontal="center"/>
    </xf>
    <xf numFmtId="171" fontId="5" fillId="0" borderId="31" xfId="2" applyNumberFormat="1" applyFont="1" applyFill="1" applyBorder="1" applyAlignment="1">
      <alignment horizontal="center"/>
    </xf>
    <xf numFmtId="171" fontId="11" fillId="0" borderId="20" xfId="2" applyNumberFormat="1" applyFont="1" applyFill="1" applyBorder="1" applyAlignment="1">
      <alignment horizontal="center"/>
    </xf>
    <xf numFmtId="171" fontId="11" fillId="0" borderId="21" xfId="2" applyNumberFormat="1" applyFont="1" applyFill="1" applyBorder="1" applyAlignment="1">
      <alignment horizontal="center"/>
    </xf>
    <xf numFmtId="171" fontId="11" fillId="0" borderId="23" xfId="2" applyNumberFormat="1" applyFont="1" applyFill="1" applyBorder="1" applyAlignment="1">
      <alignment horizontal="center"/>
    </xf>
    <xf numFmtId="171" fontId="5" fillId="8" borderId="31" xfId="2" applyNumberFormat="1" applyFont="1" applyFill="1" applyBorder="1" applyAlignment="1">
      <alignment horizontal="center"/>
    </xf>
    <xf numFmtId="171" fontId="11" fillId="0" borderId="29" xfId="2" applyNumberFormat="1" applyFont="1" applyFill="1" applyBorder="1" applyAlignment="1">
      <alignment horizontal="center"/>
    </xf>
    <xf numFmtId="171" fontId="5" fillId="0" borderId="29" xfId="2" applyNumberFormat="1" applyFont="1" applyFill="1" applyBorder="1" applyAlignment="1">
      <alignment horizontal="center"/>
    </xf>
    <xf numFmtId="171" fontId="11" fillId="0" borderId="26" xfId="2" applyNumberFormat="1" applyFont="1" applyFill="1" applyBorder="1" applyAlignment="1">
      <alignment horizontal="center"/>
    </xf>
    <xf numFmtId="171" fontId="11" fillId="0" borderId="28" xfId="2" applyNumberFormat="1" applyFont="1" applyFill="1" applyBorder="1" applyAlignment="1">
      <alignment horizontal="center"/>
    </xf>
    <xf numFmtId="171" fontId="11" fillId="0" borderId="33" xfId="2" applyNumberFormat="1" applyFont="1" applyFill="1" applyBorder="1" applyAlignment="1">
      <alignment horizontal="center"/>
    </xf>
    <xf numFmtId="172" fontId="5" fillId="8" borderId="24" xfId="0" applyNumberFormat="1" applyFont="1" applyFill="1" applyBorder="1" applyAlignment="1">
      <alignment horizontal="center"/>
    </xf>
    <xf numFmtId="172" fontId="11" fillId="0" borderId="32" xfId="0" applyNumberFormat="1" applyFont="1" applyFill="1" applyBorder="1" applyAlignment="1">
      <alignment horizontal="center"/>
    </xf>
    <xf numFmtId="172" fontId="11" fillId="0" borderId="30" xfId="0" applyNumberFormat="1" applyFont="1" applyFill="1" applyBorder="1" applyAlignment="1">
      <alignment horizontal="center"/>
    </xf>
    <xf numFmtId="172" fontId="5" fillId="0" borderId="32" xfId="0" applyNumberFormat="1" applyFont="1" applyFill="1" applyBorder="1" applyAlignment="1">
      <alignment horizontal="center"/>
    </xf>
    <xf numFmtId="172" fontId="5" fillId="0" borderId="30" xfId="0" applyNumberFormat="1" applyFont="1" applyFill="1" applyBorder="1" applyAlignment="1">
      <alignment horizontal="center"/>
    </xf>
    <xf numFmtId="172" fontId="11" fillId="0" borderId="19" xfId="0" applyNumberFormat="1" applyFont="1" applyFill="1" applyBorder="1" applyAlignment="1">
      <alignment horizontal="center"/>
    </xf>
    <xf numFmtId="172" fontId="11" fillId="0" borderId="25" xfId="0" applyNumberFormat="1" applyFont="1" applyFill="1" applyBorder="1" applyAlignment="1">
      <alignment horizontal="center"/>
    </xf>
    <xf numFmtId="172" fontId="11" fillId="0" borderId="0" xfId="0" applyNumberFormat="1" applyFont="1" applyFill="1" applyBorder="1" applyAlignment="1">
      <alignment horizontal="center"/>
    </xf>
    <xf numFmtId="172" fontId="11" fillId="0" borderId="27" xfId="0" applyNumberFormat="1" applyFont="1" applyFill="1" applyBorder="1" applyAlignment="1">
      <alignment horizontal="center"/>
    </xf>
    <xf numFmtId="172" fontId="11" fillId="0" borderId="22" xfId="0" applyNumberFormat="1" applyFont="1" applyFill="1" applyBorder="1" applyAlignment="1">
      <alignment horizontal="center"/>
    </xf>
    <xf numFmtId="172" fontId="11" fillId="0" borderId="34" xfId="0" applyNumberFormat="1" applyFont="1" applyFill="1" applyBorder="1" applyAlignment="1">
      <alignment horizontal="center"/>
    </xf>
    <xf numFmtId="166" fontId="7" fillId="2" borderId="1" xfId="1" applyNumberFormat="1" applyFont="1" applyFill="1" applyBorder="1"/>
    <xf numFmtId="168" fontId="5" fillId="8" borderId="12" xfId="0" applyNumberFormat="1" applyFont="1" applyFill="1" applyBorder="1"/>
    <xf numFmtId="0" fontId="5" fillId="4" borderId="0" xfId="0" applyFont="1" applyFill="1"/>
    <xf numFmtId="0" fontId="7" fillId="5" borderId="0" xfId="0" applyFont="1" applyFill="1"/>
    <xf numFmtId="0" fontId="13" fillId="8" borderId="24" xfId="0" applyFont="1" applyFill="1" applyBorder="1" applyAlignment="1">
      <alignment horizontal="center"/>
    </xf>
    <xf numFmtId="0" fontId="13" fillId="8" borderId="32" xfId="0" applyFont="1" applyFill="1" applyBorder="1" applyAlignment="1">
      <alignment horizontal="center"/>
    </xf>
    <xf numFmtId="0" fontId="13" fillId="8" borderId="31" xfId="0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0" applyFont="1" applyFill="1"/>
    <xf numFmtId="0" fontId="21" fillId="0" borderId="0" xfId="0" applyFont="1" applyFill="1"/>
    <xf numFmtId="0" fontId="23" fillId="0" borderId="0" xfId="3" applyFont="1" applyFill="1" applyAlignment="1" applyProtection="1"/>
    <xf numFmtId="0" fontId="24" fillId="0" borderId="0" xfId="0" applyFont="1" applyFill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20</xdr:row>
      <xdr:rowOff>95250</xdr:rowOff>
    </xdr:from>
    <xdr:to>
      <xdr:col>1</xdr:col>
      <xdr:colOff>2057400</xdr:colOff>
      <xdr:row>20</xdr:row>
      <xdr:rowOff>457200</xdr:rowOff>
    </xdr:to>
    <xdr:pic>
      <xdr:nvPicPr>
        <xdr:cNvPr id="2" name="Picture 1" descr="NextMark_logo-200x3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50" y="4876800"/>
          <a:ext cx="1905000" cy="361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extmark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22"/>
  <sheetViews>
    <sheetView showGridLines="0" tabSelected="1" workbookViewId="0"/>
  </sheetViews>
  <sheetFormatPr defaultRowHeight="15"/>
  <cols>
    <col min="1" max="1" width="2.5703125" style="157" customWidth="1"/>
    <col min="2" max="2" width="100.28515625" style="157" customWidth="1"/>
    <col min="3" max="3" width="8.7109375" style="157" customWidth="1"/>
    <col min="4" max="16384" width="9.140625" style="157"/>
  </cols>
  <sheetData>
    <row r="2" spans="2:2" ht="31.5">
      <c r="B2" s="160" t="s">
        <v>102</v>
      </c>
    </row>
    <row r="4" spans="2:2" ht="18.75">
      <c r="B4" s="158" t="s">
        <v>112</v>
      </c>
    </row>
    <row r="5" spans="2:2" ht="18.75">
      <c r="B5" s="158" t="s">
        <v>113</v>
      </c>
    </row>
    <row r="6" spans="2:2" ht="18.75">
      <c r="B6" s="158" t="s">
        <v>114</v>
      </c>
    </row>
    <row r="7" spans="2:2" ht="18.75">
      <c r="B7" s="158"/>
    </row>
    <row r="8" spans="2:2" ht="18.75">
      <c r="B8" s="158" t="s">
        <v>103</v>
      </c>
    </row>
    <row r="9" spans="2:2" ht="18.75">
      <c r="B9" s="158"/>
    </row>
    <row r="10" spans="2:2" ht="18.75">
      <c r="B10" s="158" t="s">
        <v>111</v>
      </c>
    </row>
    <row r="11" spans="2:2" ht="18.75">
      <c r="B11" s="158"/>
    </row>
    <row r="12" spans="2:2" ht="18.75">
      <c r="B12" s="158" t="s">
        <v>104</v>
      </c>
    </row>
    <row r="13" spans="2:2" ht="18.75">
      <c r="B13" s="158" t="s">
        <v>105</v>
      </c>
    </row>
    <row r="14" spans="2:2" ht="18.75">
      <c r="B14" s="158"/>
    </row>
    <row r="15" spans="2:2" ht="18.75">
      <c r="B15" s="158" t="s">
        <v>106</v>
      </c>
    </row>
    <row r="16" spans="2:2" ht="18.75">
      <c r="B16" s="158"/>
    </row>
    <row r="17" spans="2:2" ht="18.75">
      <c r="B17" s="158" t="s">
        <v>108</v>
      </c>
    </row>
    <row r="18" spans="2:2" ht="18.75">
      <c r="B18" s="159" t="s">
        <v>109</v>
      </c>
    </row>
    <row r="19" spans="2:2" ht="18.75">
      <c r="B19" s="158" t="s">
        <v>110</v>
      </c>
    </row>
    <row r="21" spans="2:2" ht="57.75" customHeight="1"/>
    <row r="22" spans="2:2">
      <c r="B22" s="157" t="s">
        <v>107</v>
      </c>
    </row>
  </sheetData>
  <hyperlinks>
    <hyperlink ref="B18" r:id="rId1"/>
  </hyperlinks>
  <pageMargins left="0.7" right="0.7" top="0.75" bottom="0.75" header="0.3" footer="0.3"/>
  <pageSetup scale="91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60"/>
  <sheetViews>
    <sheetView showGridLines="0" workbookViewId="0">
      <selection sqref="A1:AM1"/>
    </sheetView>
  </sheetViews>
  <sheetFormatPr defaultRowHeight="15"/>
  <cols>
    <col min="1" max="1" width="17.7109375" customWidth="1"/>
    <col min="2" max="2" width="36.42578125" customWidth="1"/>
    <col min="3" max="3" width="5.5703125" style="56" bestFit="1" customWidth="1"/>
    <col min="4" max="4" width="5.5703125" style="62" hidden="1" customWidth="1"/>
    <col min="5" max="5" width="5.28515625" style="44" customWidth="1"/>
    <col min="6" max="6" width="5.28515625" style="67" hidden="1" customWidth="1"/>
    <col min="7" max="7" width="5.28515625" style="44" customWidth="1"/>
    <col min="8" max="8" width="5.28515625" style="67" hidden="1" customWidth="1"/>
    <col min="9" max="9" width="5.28515625" style="44" customWidth="1"/>
    <col min="10" max="10" width="5.28515625" style="67" hidden="1" customWidth="1"/>
    <col min="11" max="11" width="5.28515625" style="44" customWidth="1"/>
    <col min="12" max="12" width="5.28515625" style="67" hidden="1" customWidth="1"/>
    <col min="13" max="13" width="5.28515625" style="44" customWidth="1"/>
    <col min="14" max="14" width="5.28515625" style="67" hidden="1" customWidth="1"/>
    <col min="15" max="15" width="5.28515625" style="44" customWidth="1"/>
    <col min="16" max="16" width="5.28515625" style="67" hidden="1" customWidth="1"/>
    <col min="17" max="17" width="5.28515625" style="44" customWidth="1"/>
    <col min="18" max="18" width="5.28515625" style="67" hidden="1" customWidth="1"/>
    <col min="19" max="19" width="5.28515625" style="44" customWidth="1"/>
    <col min="20" max="20" width="5.28515625" style="67" hidden="1" customWidth="1"/>
    <col min="21" max="21" width="5.28515625" style="44" customWidth="1"/>
    <col min="22" max="22" width="5.28515625" style="67" hidden="1" customWidth="1"/>
    <col min="23" max="23" width="5.28515625" style="44" customWidth="1"/>
    <col min="24" max="24" width="5.28515625" style="67" hidden="1" customWidth="1"/>
    <col min="25" max="25" width="5.28515625" style="44" customWidth="1"/>
    <col min="26" max="26" width="5.140625" style="67" hidden="1" customWidth="1"/>
    <col min="27" max="27" width="1.7109375" hidden="1" customWidth="1"/>
    <col min="28" max="38" width="10.42578125" hidden="1" customWidth="1"/>
    <col min="39" max="39" width="14" style="51" customWidth="1"/>
  </cols>
  <sheetData>
    <row r="1" spans="1:39" ht="21">
      <c r="A1" s="155" t="s">
        <v>100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</row>
    <row r="2" spans="1:39" ht="19.5" thickBot="1">
      <c r="A2" s="156" t="s">
        <v>101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</row>
    <row r="3" spans="1:39" ht="18" customHeight="1" thickBot="1">
      <c r="A3" s="45"/>
      <c r="B3" s="45"/>
      <c r="C3" s="57"/>
      <c r="D3" s="63"/>
      <c r="E3" s="150" t="s">
        <v>70</v>
      </c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2"/>
      <c r="Z3" s="100"/>
      <c r="AA3" s="45"/>
      <c r="AB3" s="46">
        <f>'Top Down Method'!G5</f>
        <v>290.90909090909093</v>
      </c>
      <c r="AC3" s="46">
        <f>'Top Down Method'!G6</f>
        <v>218.18181818181819</v>
      </c>
      <c r="AD3" s="46">
        <f>'Top Down Method'!G7</f>
        <v>109.09090909090909</v>
      </c>
      <c r="AE3" s="46">
        <f>'Top Down Method'!G8</f>
        <v>72.727272727272734</v>
      </c>
      <c r="AF3" s="46">
        <f>'Top Down Method'!G9</f>
        <v>72.727272727272734</v>
      </c>
      <c r="AG3" s="46">
        <f>'Top Down Method'!G10</f>
        <v>50.909090909090907</v>
      </c>
      <c r="AH3" s="46">
        <f>'Top Down Method'!G11</f>
        <v>160</v>
      </c>
      <c r="AI3" s="46">
        <f>'Top Down Method'!G12</f>
        <v>101.81818181818181</v>
      </c>
      <c r="AJ3" s="46">
        <f>'Top Down Method'!G13</f>
        <v>58.18181818181818</v>
      </c>
      <c r="AK3" s="46">
        <f>'Top Down Method'!G14</f>
        <v>47.272727272727273</v>
      </c>
      <c r="AL3" s="46">
        <f>'Top Down Method'!G15</f>
        <v>40</v>
      </c>
      <c r="AM3" s="52"/>
    </row>
    <row r="4" spans="1:39" ht="120.75" customHeight="1" thickBot="1">
      <c r="A4" s="98" t="s">
        <v>1</v>
      </c>
      <c r="B4" s="99" t="s">
        <v>2</v>
      </c>
      <c r="C4" s="61" t="s">
        <v>76</v>
      </c>
      <c r="D4" s="64"/>
      <c r="E4" s="70" t="s">
        <v>16</v>
      </c>
      <c r="F4" s="71"/>
      <c r="G4" s="72" t="s">
        <v>3</v>
      </c>
      <c r="H4" s="71"/>
      <c r="I4" s="72" t="s">
        <v>5</v>
      </c>
      <c r="J4" s="71"/>
      <c r="K4" s="72" t="s">
        <v>7</v>
      </c>
      <c r="L4" s="71"/>
      <c r="M4" s="72" t="s">
        <v>6</v>
      </c>
      <c r="N4" s="71"/>
      <c r="O4" s="72" t="s">
        <v>8</v>
      </c>
      <c r="P4" s="71"/>
      <c r="Q4" s="72" t="s">
        <v>9</v>
      </c>
      <c r="R4" s="71"/>
      <c r="S4" s="72" t="s">
        <v>10</v>
      </c>
      <c r="T4" s="71"/>
      <c r="U4" s="72" t="s">
        <v>11</v>
      </c>
      <c r="V4" s="71"/>
      <c r="W4" s="72" t="s">
        <v>12</v>
      </c>
      <c r="X4" s="71"/>
      <c r="Y4" s="72" t="s">
        <v>13</v>
      </c>
      <c r="Z4" s="73"/>
      <c r="AA4" s="47"/>
      <c r="AB4" s="48" t="s">
        <v>16</v>
      </c>
      <c r="AC4" s="48" t="s">
        <v>3</v>
      </c>
      <c r="AD4" s="48" t="s">
        <v>5</v>
      </c>
      <c r="AE4" s="48" t="s">
        <v>7</v>
      </c>
      <c r="AF4" s="48" t="s">
        <v>6</v>
      </c>
      <c r="AG4" s="48" t="s">
        <v>8</v>
      </c>
      <c r="AH4" s="48" t="s">
        <v>9</v>
      </c>
      <c r="AI4" s="48" t="s">
        <v>10</v>
      </c>
      <c r="AJ4" s="48" t="s">
        <v>11</v>
      </c>
      <c r="AK4" s="48" t="s">
        <v>12</v>
      </c>
      <c r="AL4" s="48" t="s">
        <v>13</v>
      </c>
      <c r="AM4" s="88" t="s">
        <v>53</v>
      </c>
    </row>
    <row r="5" spans="1:39" ht="15.75" thickBot="1">
      <c r="A5" s="93" t="s">
        <v>77</v>
      </c>
      <c r="B5" s="105" t="s">
        <v>40</v>
      </c>
      <c r="C5" s="106">
        <f>E5+G5+I5+K5+M5+O5+Q5+S5+U5+W5+Y5</f>
        <v>10</v>
      </c>
      <c r="D5" s="107">
        <f>C5/C41</f>
        <v>2.072538860103627E-2</v>
      </c>
      <c r="E5" s="136">
        <v>3</v>
      </c>
      <c r="F5" s="130">
        <f t="shared" ref="F5:F32" si="0">IF(ISERROR(E5/C5),0,(E5/C5))</f>
        <v>0.3</v>
      </c>
      <c r="G5" s="137">
        <v>3</v>
      </c>
      <c r="H5" s="130">
        <f t="shared" ref="H5:H32" si="1">IF(ISERROR(G5/C5),0,(G5/C5))</f>
        <v>0.3</v>
      </c>
      <c r="I5" s="113">
        <v>2</v>
      </c>
      <c r="J5" s="130">
        <f>IF(ISERROR(I5/C5),0,(I5/C5))</f>
        <v>0.2</v>
      </c>
      <c r="K5" s="113">
        <v>1</v>
      </c>
      <c r="L5" s="130">
        <f>K5/C5</f>
        <v>0.1</v>
      </c>
      <c r="M5" s="113">
        <v>0</v>
      </c>
      <c r="N5" s="130">
        <f>M5/C5</f>
        <v>0</v>
      </c>
      <c r="O5" s="113">
        <v>0</v>
      </c>
      <c r="P5" s="130">
        <f>O5/C5</f>
        <v>0</v>
      </c>
      <c r="Q5" s="113">
        <v>1</v>
      </c>
      <c r="R5" s="130">
        <f>Q5/C5</f>
        <v>0.1</v>
      </c>
      <c r="S5" s="113">
        <v>0</v>
      </c>
      <c r="T5" s="130">
        <f>S5/C5</f>
        <v>0</v>
      </c>
      <c r="U5" s="113">
        <v>0</v>
      </c>
      <c r="V5" s="130">
        <f>U5/C5</f>
        <v>0</v>
      </c>
      <c r="W5" s="113">
        <v>0</v>
      </c>
      <c r="X5" s="130">
        <f>W5/C5</f>
        <v>0</v>
      </c>
      <c r="Y5" s="120">
        <v>0</v>
      </c>
      <c r="Z5" s="124">
        <f>Y5/C5</f>
        <v>0</v>
      </c>
      <c r="AA5" s="75"/>
      <c r="AB5" s="78">
        <f t="shared" ref="AB5:AB12" si="2">IF(E5&gt;0,E5*AB$3,"")</f>
        <v>872.72727272727275</v>
      </c>
      <c r="AC5" s="78">
        <f t="shared" ref="AC5:AC14" si="3">IF(G5&gt;0,G5*AC$3,"")</f>
        <v>654.5454545454545</v>
      </c>
      <c r="AD5" s="78">
        <f t="shared" ref="AD5:AD12" si="4">IF(I5&gt;0,I5*AD$3,"")</f>
        <v>218.18181818181819</v>
      </c>
      <c r="AE5" s="78">
        <f t="shared" ref="AE5:AE12" si="5">IF(K5&gt;0,K5*AE$3,"")</f>
        <v>72.727272727272734</v>
      </c>
      <c r="AF5" s="78" t="str">
        <f t="shared" ref="AF5:AF12" si="6">IF(M5&gt;0,M5*AF$3,"")</f>
        <v/>
      </c>
      <c r="AG5" s="78" t="str">
        <f t="shared" ref="AG5:AG12" si="7">IF(O5&gt;0,O5*AG$3,"")</f>
        <v/>
      </c>
      <c r="AH5" s="78">
        <f t="shared" ref="AH5:AH12" si="8">IF(Q5&gt;0,Q5*AH$3,"")</f>
        <v>160</v>
      </c>
      <c r="AI5" s="78" t="str">
        <f t="shared" ref="AI5:AI12" si="9">IF(S5&gt;0,S5*AI$3,"")</f>
        <v/>
      </c>
      <c r="AJ5" s="78" t="str">
        <f t="shared" ref="AJ5:AJ12" si="10">IF(U5&gt;0,U5*AJ$3,"")</f>
        <v/>
      </c>
      <c r="AK5" s="78" t="str">
        <f t="shared" ref="AK5:AK12" si="11">IF(W5&gt;0,W5*AK$3,"")</f>
        <v/>
      </c>
      <c r="AL5" s="78" t="str">
        <f t="shared" ref="AL5" si="12">IF(Y5&gt;0,Y5*AL$3,"")</f>
        <v/>
      </c>
      <c r="AM5" s="89">
        <f>SUM(AB5:AL5)</f>
        <v>1978.1818181818182</v>
      </c>
    </row>
    <row r="6" spans="1:39" ht="15.75" thickBot="1">
      <c r="A6" s="74"/>
      <c r="B6" s="94" t="s">
        <v>82</v>
      </c>
      <c r="C6" s="76">
        <f>E6+G6+I6+K6+M6+O6+Q6+S6+U6+W6+Y6</f>
        <v>10</v>
      </c>
      <c r="D6" s="77">
        <f>D5</f>
        <v>2.072538860103627E-2</v>
      </c>
      <c r="E6" s="138">
        <v>3</v>
      </c>
      <c r="F6" s="131">
        <f t="shared" si="0"/>
        <v>0.3</v>
      </c>
      <c r="G6" s="139">
        <v>3</v>
      </c>
      <c r="H6" s="131">
        <f t="shared" si="1"/>
        <v>0.3</v>
      </c>
      <c r="I6" s="114">
        <v>2</v>
      </c>
      <c r="J6" s="131">
        <f t="shared" ref="J6:J41" si="13">IF(ISERROR(I6/C6),0,(I6/C6))</f>
        <v>0.2</v>
      </c>
      <c r="K6" s="114">
        <v>1</v>
      </c>
      <c r="L6" s="131">
        <f>K6/K41</f>
        <v>1.8867924528301886E-2</v>
      </c>
      <c r="M6" s="114">
        <v>0</v>
      </c>
      <c r="N6" s="131">
        <f>M6/M41</f>
        <v>0</v>
      </c>
      <c r="O6" s="114">
        <v>0</v>
      </c>
      <c r="P6" s="131">
        <f>O6/O41</f>
        <v>0</v>
      </c>
      <c r="Q6" s="114">
        <v>1</v>
      </c>
      <c r="R6" s="131">
        <f>Q6/Q41</f>
        <v>4.878048780487805E-2</v>
      </c>
      <c r="S6" s="114">
        <v>0</v>
      </c>
      <c r="T6" s="131">
        <f>S6/S41</f>
        <v>0</v>
      </c>
      <c r="U6" s="114">
        <v>0</v>
      </c>
      <c r="V6" s="131">
        <f>U6/U41</f>
        <v>0</v>
      </c>
      <c r="W6" s="114">
        <v>0</v>
      </c>
      <c r="X6" s="131">
        <f>W6/W41</f>
        <v>0</v>
      </c>
      <c r="Y6" s="121">
        <v>0</v>
      </c>
      <c r="Z6" s="125">
        <f>Y6/Y41</f>
        <v>0</v>
      </c>
      <c r="AA6" s="95"/>
      <c r="AB6" s="96">
        <f t="shared" si="2"/>
        <v>872.72727272727275</v>
      </c>
      <c r="AC6" s="96">
        <f t="shared" ref="AC6" si="14">IF(G6&gt;0,G6*AC$3,"")</f>
        <v>654.5454545454545</v>
      </c>
      <c r="AD6" s="96">
        <f t="shared" si="4"/>
        <v>218.18181818181819</v>
      </c>
      <c r="AE6" s="96">
        <f t="shared" si="5"/>
        <v>72.727272727272734</v>
      </c>
      <c r="AF6" s="96" t="str">
        <f t="shared" si="6"/>
        <v/>
      </c>
      <c r="AG6" s="96" t="str">
        <f t="shared" si="7"/>
        <v/>
      </c>
      <c r="AH6" s="96">
        <f t="shared" si="8"/>
        <v>160</v>
      </c>
      <c r="AI6" s="96" t="str">
        <f t="shared" si="9"/>
        <v/>
      </c>
      <c r="AJ6" s="96" t="str">
        <f t="shared" si="10"/>
        <v/>
      </c>
      <c r="AK6" s="96" t="str">
        <f t="shared" si="11"/>
        <v/>
      </c>
      <c r="AL6" s="96" t="str">
        <f t="shared" ref="AL6" si="15">IF(Y6&gt;0,Y6*AL$3,"")</f>
        <v/>
      </c>
      <c r="AM6" s="97">
        <f>SUM(AB6:AL6)</f>
        <v>1978.1818181818182</v>
      </c>
    </row>
    <row r="7" spans="1:39">
      <c r="A7" s="111" t="s">
        <v>38</v>
      </c>
      <c r="B7" s="79" t="s">
        <v>37</v>
      </c>
      <c r="C7" s="58">
        <f t="shared" ref="C7:C12" si="16">E7+G7+I7+K7+M7+O7+Q7+S7+U7+W7+Y7</f>
        <v>21</v>
      </c>
      <c r="D7" s="65">
        <f>C7/C41</f>
        <v>4.3523316062176166E-2</v>
      </c>
      <c r="E7" s="140">
        <v>5</v>
      </c>
      <c r="F7" s="132">
        <f t="shared" si="0"/>
        <v>0.23809523809523808</v>
      </c>
      <c r="G7" s="141">
        <v>5</v>
      </c>
      <c r="H7" s="132">
        <f t="shared" si="1"/>
        <v>0.23809523809523808</v>
      </c>
      <c r="I7" s="115">
        <v>5</v>
      </c>
      <c r="J7" s="132">
        <f t="shared" si="13"/>
        <v>0.23809523809523808</v>
      </c>
      <c r="K7" s="115">
        <v>0</v>
      </c>
      <c r="L7" s="132">
        <f t="shared" ref="L7:L41" si="17">K7/C7</f>
        <v>0</v>
      </c>
      <c r="M7" s="115">
        <v>0</v>
      </c>
      <c r="N7" s="132">
        <f t="shared" ref="N7:N41" si="18">M7/C7</f>
        <v>0</v>
      </c>
      <c r="O7" s="115">
        <v>0</v>
      </c>
      <c r="P7" s="132">
        <f t="shared" ref="P7:P41" si="19">O7/C7</f>
        <v>0</v>
      </c>
      <c r="Q7" s="115">
        <v>6</v>
      </c>
      <c r="R7" s="132">
        <f t="shared" ref="R7:R41" si="20">Q7/C7</f>
        <v>0.2857142857142857</v>
      </c>
      <c r="S7" s="115">
        <v>0</v>
      </c>
      <c r="T7" s="132">
        <f t="shared" ref="T7:T41" si="21">S7/C7</f>
        <v>0</v>
      </c>
      <c r="U7" s="115">
        <v>0</v>
      </c>
      <c r="V7" s="132">
        <f t="shared" ref="V7:V41" si="22">U7/C7</f>
        <v>0</v>
      </c>
      <c r="W7" s="115">
        <v>0</v>
      </c>
      <c r="X7" s="132">
        <f t="shared" ref="X7:X41" si="23">W7/C7</f>
        <v>0</v>
      </c>
      <c r="Y7" s="122">
        <v>0</v>
      </c>
      <c r="Z7" s="126">
        <f t="shared" ref="Z7:Z41" si="24">Y7/C7</f>
        <v>0</v>
      </c>
      <c r="AA7" s="49"/>
      <c r="AB7" s="50">
        <f t="shared" si="2"/>
        <v>1454.5454545454547</v>
      </c>
      <c r="AC7" s="50">
        <f t="shared" si="3"/>
        <v>1090.909090909091</v>
      </c>
      <c r="AD7" s="50">
        <f t="shared" si="4"/>
        <v>545.4545454545455</v>
      </c>
      <c r="AE7" s="50" t="str">
        <f t="shared" si="5"/>
        <v/>
      </c>
      <c r="AF7" s="50" t="str">
        <f t="shared" si="6"/>
        <v/>
      </c>
      <c r="AG7" s="50" t="str">
        <f t="shared" si="7"/>
        <v/>
      </c>
      <c r="AH7" s="50">
        <f t="shared" si="8"/>
        <v>960</v>
      </c>
      <c r="AI7" s="50" t="str">
        <f t="shared" si="9"/>
        <v/>
      </c>
      <c r="AJ7" s="50" t="str">
        <f t="shared" si="10"/>
        <v/>
      </c>
      <c r="AK7" s="50" t="str">
        <f t="shared" si="11"/>
        <v/>
      </c>
      <c r="AL7" s="50" t="str">
        <f t="shared" ref="AL7:AL14" si="25">IF(Y7&gt;0,Y7*AL$3,"")</f>
        <v/>
      </c>
      <c r="AM7" s="90">
        <f t="shared" ref="AM7:AM14" si="26">SUM(AB7:AL7)</f>
        <v>4050.9090909090914</v>
      </c>
    </row>
    <row r="8" spans="1:39">
      <c r="A8" s="80"/>
      <c r="B8" s="81" t="s">
        <v>41</v>
      </c>
      <c r="C8" s="59">
        <f t="shared" si="16"/>
        <v>14</v>
      </c>
      <c r="D8" s="66">
        <f>C8/C41</f>
        <v>2.9015544041450778E-2</v>
      </c>
      <c r="E8" s="142">
        <v>1</v>
      </c>
      <c r="F8" s="133">
        <f t="shared" si="0"/>
        <v>7.1428571428571425E-2</v>
      </c>
      <c r="G8" s="143">
        <v>2</v>
      </c>
      <c r="H8" s="133">
        <f t="shared" si="1"/>
        <v>0.14285714285714285</v>
      </c>
      <c r="I8" s="116">
        <v>1</v>
      </c>
      <c r="J8" s="133">
        <f t="shared" si="13"/>
        <v>7.1428571428571425E-2</v>
      </c>
      <c r="K8" s="116">
        <v>1</v>
      </c>
      <c r="L8" s="133">
        <f t="shared" si="17"/>
        <v>7.1428571428571425E-2</v>
      </c>
      <c r="M8" s="116">
        <v>0</v>
      </c>
      <c r="N8" s="133">
        <f t="shared" si="18"/>
        <v>0</v>
      </c>
      <c r="O8" s="116">
        <v>0</v>
      </c>
      <c r="P8" s="133">
        <f t="shared" si="19"/>
        <v>0</v>
      </c>
      <c r="Q8" s="116">
        <v>3</v>
      </c>
      <c r="R8" s="133">
        <f t="shared" si="20"/>
        <v>0.21428571428571427</v>
      </c>
      <c r="S8" s="116">
        <v>1</v>
      </c>
      <c r="T8" s="133">
        <f t="shared" si="21"/>
        <v>7.1428571428571425E-2</v>
      </c>
      <c r="U8" s="116">
        <v>5</v>
      </c>
      <c r="V8" s="133">
        <f t="shared" si="22"/>
        <v>0.35714285714285715</v>
      </c>
      <c r="W8" s="116">
        <v>0</v>
      </c>
      <c r="X8" s="133">
        <f t="shared" si="23"/>
        <v>0</v>
      </c>
      <c r="Y8" s="123">
        <v>0</v>
      </c>
      <c r="Z8" s="127">
        <f t="shared" si="24"/>
        <v>0</v>
      </c>
      <c r="AA8" s="49"/>
      <c r="AB8" s="50">
        <f t="shared" si="2"/>
        <v>290.90909090909093</v>
      </c>
      <c r="AC8" s="50">
        <f t="shared" si="3"/>
        <v>436.36363636363637</v>
      </c>
      <c r="AD8" s="50">
        <f t="shared" si="4"/>
        <v>109.09090909090909</v>
      </c>
      <c r="AE8" s="50">
        <f t="shared" si="5"/>
        <v>72.727272727272734</v>
      </c>
      <c r="AF8" s="50" t="str">
        <f t="shared" si="6"/>
        <v/>
      </c>
      <c r="AG8" s="50" t="str">
        <f t="shared" si="7"/>
        <v/>
      </c>
      <c r="AH8" s="50">
        <f t="shared" si="8"/>
        <v>480</v>
      </c>
      <c r="AI8" s="50">
        <f t="shared" si="9"/>
        <v>101.81818181818181</v>
      </c>
      <c r="AJ8" s="50">
        <f t="shared" si="10"/>
        <v>290.90909090909088</v>
      </c>
      <c r="AK8" s="50" t="str">
        <f t="shared" si="11"/>
        <v/>
      </c>
      <c r="AL8" s="50" t="str">
        <f t="shared" si="25"/>
        <v/>
      </c>
      <c r="AM8" s="90">
        <f t="shared" si="26"/>
        <v>1781.8181818181815</v>
      </c>
    </row>
    <row r="9" spans="1:39">
      <c r="A9" s="80"/>
      <c r="B9" s="81" t="s">
        <v>39</v>
      </c>
      <c r="C9" s="59">
        <f t="shared" si="16"/>
        <v>5.5</v>
      </c>
      <c r="D9" s="66">
        <f>C9/C41</f>
        <v>1.1398963730569948E-2</v>
      </c>
      <c r="E9" s="142">
        <v>0</v>
      </c>
      <c r="F9" s="133">
        <f t="shared" si="0"/>
        <v>0</v>
      </c>
      <c r="G9" s="143">
        <v>1</v>
      </c>
      <c r="H9" s="133">
        <f t="shared" si="1"/>
        <v>0.18181818181818182</v>
      </c>
      <c r="I9" s="116">
        <v>4</v>
      </c>
      <c r="J9" s="133">
        <f t="shared" si="13"/>
        <v>0.72727272727272729</v>
      </c>
      <c r="K9" s="116">
        <v>0</v>
      </c>
      <c r="L9" s="133">
        <f t="shared" si="17"/>
        <v>0</v>
      </c>
      <c r="M9" s="116">
        <v>0</v>
      </c>
      <c r="N9" s="133">
        <f t="shared" si="18"/>
        <v>0</v>
      </c>
      <c r="O9" s="116">
        <v>0</v>
      </c>
      <c r="P9" s="133">
        <f t="shared" si="19"/>
        <v>0</v>
      </c>
      <c r="Q9" s="116">
        <v>0.5</v>
      </c>
      <c r="R9" s="133">
        <f t="shared" si="20"/>
        <v>9.0909090909090912E-2</v>
      </c>
      <c r="S9" s="116">
        <v>0</v>
      </c>
      <c r="T9" s="133">
        <f t="shared" si="21"/>
        <v>0</v>
      </c>
      <c r="U9" s="116">
        <v>0</v>
      </c>
      <c r="V9" s="133">
        <f t="shared" si="22"/>
        <v>0</v>
      </c>
      <c r="W9" s="116">
        <v>0</v>
      </c>
      <c r="X9" s="133">
        <f t="shared" si="23"/>
        <v>0</v>
      </c>
      <c r="Y9" s="123">
        <v>0</v>
      </c>
      <c r="Z9" s="127">
        <f t="shared" si="24"/>
        <v>0</v>
      </c>
      <c r="AA9" s="49"/>
      <c r="AB9" s="50" t="str">
        <f t="shared" si="2"/>
        <v/>
      </c>
      <c r="AC9" s="50">
        <f t="shared" si="3"/>
        <v>218.18181818181819</v>
      </c>
      <c r="AD9" s="50">
        <f t="shared" si="4"/>
        <v>436.36363636363637</v>
      </c>
      <c r="AE9" s="50" t="str">
        <f t="shared" si="5"/>
        <v/>
      </c>
      <c r="AF9" s="50" t="str">
        <f t="shared" si="6"/>
        <v/>
      </c>
      <c r="AG9" s="50" t="str">
        <f t="shared" si="7"/>
        <v/>
      </c>
      <c r="AH9" s="50">
        <f t="shared" si="8"/>
        <v>80</v>
      </c>
      <c r="AI9" s="50" t="str">
        <f t="shared" si="9"/>
        <v/>
      </c>
      <c r="AJ9" s="50" t="str">
        <f t="shared" si="10"/>
        <v/>
      </c>
      <c r="AK9" s="50" t="str">
        <f t="shared" si="11"/>
        <v/>
      </c>
      <c r="AL9" s="50" t="str">
        <f t="shared" si="25"/>
        <v/>
      </c>
      <c r="AM9" s="90">
        <f t="shared" si="26"/>
        <v>734.5454545454545</v>
      </c>
    </row>
    <row r="10" spans="1:39">
      <c r="A10" s="80"/>
      <c r="B10" s="81" t="s">
        <v>42</v>
      </c>
      <c r="C10" s="59">
        <f t="shared" si="16"/>
        <v>6</v>
      </c>
      <c r="D10" s="66">
        <f>C10/C41</f>
        <v>1.2435233160621761E-2</v>
      </c>
      <c r="E10" s="142">
        <v>1</v>
      </c>
      <c r="F10" s="133">
        <f t="shared" si="0"/>
        <v>0.16666666666666666</v>
      </c>
      <c r="G10" s="143">
        <v>2</v>
      </c>
      <c r="H10" s="133">
        <f t="shared" si="1"/>
        <v>0.33333333333333331</v>
      </c>
      <c r="I10" s="116">
        <v>3</v>
      </c>
      <c r="J10" s="133">
        <f t="shared" si="13"/>
        <v>0.5</v>
      </c>
      <c r="K10" s="116">
        <v>0</v>
      </c>
      <c r="L10" s="133">
        <f t="shared" si="17"/>
        <v>0</v>
      </c>
      <c r="M10" s="116">
        <v>0</v>
      </c>
      <c r="N10" s="133">
        <f t="shared" si="18"/>
        <v>0</v>
      </c>
      <c r="O10" s="116">
        <v>0</v>
      </c>
      <c r="P10" s="133">
        <f t="shared" si="19"/>
        <v>0</v>
      </c>
      <c r="Q10" s="116">
        <v>0</v>
      </c>
      <c r="R10" s="133">
        <f t="shared" si="20"/>
        <v>0</v>
      </c>
      <c r="S10" s="116">
        <v>0</v>
      </c>
      <c r="T10" s="133">
        <f t="shared" si="21"/>
        <v>0</v>
      </c>
      <c r="U10" s="116">
        <v>0</v>
      </c>
      <c r="V10" s="133">
        <f t="shared" si="22"/>
        <v>0</v>
      </c>
      <c r="W10" s="116">
        <v>0</v>
      </c>
      <c r="X10" s="133">
        <f t="shared" si="23"/>
        <v>0</v>
      </c>
      <c r="Y10" s="123">
        <v>0</v>
      </c>
      <c r="Z10" s="127">
        <f t="shared" si="24"/>
        <v>0</v>
      </c>
      <c r="AA10" s="49"/>
      <c r="AB10" s="50">
        <f t="shared" si="2"/>
        <v>290.90909090909093</v>
      </c>
      <c r="AC10" s="50">
        <f t="shared" si="3"/>
        <v>436.36363636363637</v>
      </c>
      <c r="AD10" s="50">
        <f t="shared" si="4"/>
        <v>327.27272727272725</v>
      </c>
      <c r="AE10" s="50" t="str">
        <f t="shared" si="5"/>
        <v/>
      </c>
      <c r="AF10" s="50" t="str">
        <f t="shared" si="6"/>
        <v/>
      </c>
      <c r="AG10" s="50" t="str">
        <f t="shared" si="7"/>
        <v/>
      </c>
      <c r="AH10" s="50" t="str">
        <f t="shared" si="8"/>
        <v/>
      </c>
      <c r="AI10" s="50" t="str">
        <f t="shared" si="9"/>
        <v/>
      </c>
      <c r="AJ10" s="50" t="str">
        <f t="shared" si="10"/>
        <v/>
      </c>
      <c r="AK10" s="50" t="str">
        <f t="shared" si="11"/>
        <v/>
      </c>
      <c r="AL10" s="50" t="str">
        <f t="shared" si="25"/>
        <v/>
      </c>
      <c r="AM10" s="90">
        <f t="shared" si="26"/>
        <v>1054.5454545454545</v>
      </c>
    </row>
    <row r="11" spans="1:39">
      <c r="A11" s="80"/>
      <c r="B11" s="81" t="s">
        <v>43</v>
      </c>
      <c r="C11" s="59">
        <f t="shared" si="16"/>
        <v>6</v>
      </c>
      <c r="D11" s="66">
        <f>C11/C41</f>
        <v>1.2435233160621761E-2</v>
      </c>
      <c r="E11" s="142">
        <v>1</v>
      </c>
      <c r="F11" s="133">
        <f t="shared" si="0"/>
        <v>0.16666666666666666</v>
      </c>
      <c r="G11" s="143">
        <v>1</v>
      </c>
      <c r="H11" s="133">
        <f t="shared" si="1"/>
        <v>0.16666666666666666</v>
      </c>
      <c r="I11" s="116">
        <v>3</v>
      </c>
      <c r="J11" s="133">
        <f t="shared" si="13"/>
        <v>0.5</v>
      </c>
      <c r="K11" s="116">
        <v>0</v>
      </c>
      <c r="L11" s="133">
        <f t="shared" si="17"/>
        <v>0</v>
      </c>
      <c r="M11" s="116">
        <v>0</v>
      </c>
      <c r="N11" s="133">
        <f t="shared" si="18"/>
        <v>0</v>
      </c>
      <c r="O11" s="116">
        <v>0</v>
      </c>
      <c r="P11" s="133">
        <f t="shared" si="19"/>
        <v>0</v>
      </c>
      <c r="Q11" s="116">
        <v>1</v>
      </c>
      <c r="R11" s="133">
        <f t="shared" si="20"/>
        <v>0.16666666666666666</v>
      </c>
      <c r="S11" s="116">
        <v>0</v>
      </c>
      <c r="T11" s="133">
        <f t="shared" si="21"/>
        <v>0</v>
      </c>
      <c r="U11" s="116">
        <v>0</v>
      </c>
      <c r="V11" s="133">
        <f t="shared" si="22"/>
        <v>0</v>
      </c>
      <c r="W11" s="116">
        <v>0</v>
      </c>
      <c r="X11" s="133">
        <f t="shared" si="23"/>
        <v>0</v>
      </c>
      <c r="Y11" s="123">
        <v>0</v>
      </c>
      <c r="Z11" s="127">
        <f t="shared" si="24"/>
        <v>0</v>
      </c>
      <c r="AA11" s="49"/>
      <c r="AB11" s="50">
        <f t="shared" si="2"/>
        <v>290.90909090909093</v>
      </c>
      <c r="AC11" s="50">
        <f t="shared" si="3"/>
        <v>218.18181818181819</v>
      </c>
      <c r="AD11" s="50">
        <f t="shared" si="4"/>
        <v>327.27272727272725</v>
      </c>
      <c r="AE11" s="50" t="str">
        <f t="shared" si="5"/>
        <v/>
      </c>
      <c r="AF11" s="50" t="str">
        <f t="shared" si="6"/>
        <v/>
      </c>
      <c r="AG11" s="50" t="str">
        <f t="shared" si="7"/>
        <v/>
      </c>
      <c r="AH11" s="50">
        <f t="shared" si="8"/>
        <v>160</v>
      </c>
      <c r="AI11" s="50" t="str">
        <f t="shared" si="9"/>
        <v/>
      </c>
      <c r="AJ11" s="50" t="str">
        <f t="shared" si="10"/>
        <v/>
      </c>
      <c r="AK11" s="50" t="str">
        <f t="shared" si="11"/>
        <v/>
      </c>
      <c r="AL11" s="50" t="str">
        <f t="shared" si="25"/>
        <v/>
      </c>
      <c r="AM11" s="90">
        <f t="shared" si="26"/>
        <v>996.36363636363637</v>
      </c>
    </row>
    <row r="12" spans="1:39" ht="15.75" thickBot="1">
      <c r="A12" s="80"/>
      <c r="B12" s="81" t="s">
        <v>44</v>
      </c>
      <c r="C12" s="59">
        <f t="shared" si="16"/>
        <v>16</v>
      </c>
      <c r="D12" s="66">
        <f>C12/C41</f>
        <v>3.316062176165803E-2</v>
      </c>
      <c r="E12" s="142">
        <v>3</v>
      </c>
      <c r="F12" s="133">
        <f t="shared" si="0"/>
        <v>0.1875</v>
      </c>
      <c r="G12" s="143">
        <v>5</v>
      </c>
      <c r="H12" s="133">
        <f t="shared" si="1"/>
        <v>0.3125</v>
      </c>
      <c r="I12" s="116">
        <v>8</v>
      </c>
      <c r="J12" s="133">
        <f t="shared" si="13"/>
        <v>0.5</v>
      </c>
      <c r="K12" s="116">
        <v>0</v>
      </c>
      <c r="L12" s="133">
        <f t="shared" si="17"/>
        <v>0</v>
      </c>
      <c r="M12" s="116">
        <v>0</v>
      </c>
      <c r="N12" s="133">
        <f t="shared" si="18"/>
        <v>0</v>
      </c>
      <c r="O12" s="116">
        <v>0</v>
      </c>
      <c r="P12" s="133">
        <f t="shared" si="19"/>
        <v>0</v>
      </c>
      <c r="Q12" s="116">
        <v>0</v>
      </c>
      <c r="R12" s="133">
        <f t="shared" si="20"/>
        <v>0</v>
      </c>
      <c r="S12" s="116">
        <v>0</v>
      </c>
      <c r="T12" s="133">
        <f t="shared" si="21"/>
        <v>0</v>
      </c>
      <c r="U12" s="116">
        <v>0</v>
      </c>
      <c r="V12" s="133">
        <f t="shared" si="22"/>
        <v>0</v>
      </c>
      <c r="W12" s="116">
        <v>0</v>
      </c>
      <c r="X12" s="133">
        <f t="shared" si="23"/>
        <v>0</v>
      </c>
      <c r="Y12" s="123">
        <v>0</v>
      </c>
      <c r="Z12" s="127">
        <f t="shared" si="24"/>
        <v>0</v>
      </c>
      <c r="AA12" s="49"/>
      <c r="AB12" s="50">
        <f t="shared" si="2"/>
        <v>872.72727272727275</v>
      </c>
      <c r="AC12" s="50">
        <f t="shared" si="3"/>
        <v>1090.909090909091</v>
      </c>
      <c r="AD12" s="50">
        <f t="shared" si="4"/>
        <v>872.72727272727275</v>
      </c>
      <c r="AE12" s="50" t="str">
        <f t="shared" si="5"/>
        <v/>
      </c>
      <c r="AF12" s="50" t="str">
        <f t="shared" si="6"/>
        <v/>
      </c>
      <c r="AG12" s="50" t="str">
        <f t="shared" si="7"/>
        <v/>
      </c>
      <c r="AH12" s="50" t="str">
        <f t="shared" si="8"/>
        <v/>
      </c>
      <c r="AI12" s="50" t="str">
        <f t="shared" si="9"/>
        <v/>
      </c>
      <c r="AJ12" s="50" t="str">
        <f t="shared" si="10"/>
        <v/>
      </c>
      <c r="AK12" s="50" t="str">
        <f t="shared" si="11"/>
        <v/>
      </c>
      <c r="AL12" s="50" t="str">
        <f t="shared" si="25"/>
        <v/>
      </c>
      <c r="AM12" s="90">
        <f t="shared" si="26"/>
        <v>2836.3636363636365</v>
      </c>
    </row>
    <row r="13" spans="1:39" s="55" customFormat="1" ht="15.75" thickBot="1">
      <c r="A13" s="93"/>
      <c r="B13" s="94" t="s">
        <v>98</v>
      </c>
      <c r="C13" s="76">
        <f>SUM(C7:C12)</f>
        <v>68.5</v>
      </c>
      <c r="D13" s="77">
        <f>SUM(D7:D12)</f>
        <v>0.14196891191709843</v>
      </c>
      <c r="E13" s="138">
        <f>SUM(E7:E12)</f>
        <v>11</v>
      </c>
      <c r="F13" s="131">
        <f t="shared" si="0"/>
        <v>0.16058394160583941</v>
      </c>
      <c r="G13" s="139">
        <f t="shared" ref="G13:Y13" si="27">SUM(G7:G12)</f>
        <v>16</v>
      </c>
      <c r="H13" s="131">
        <f t="shared" si="1"/>
        <v>0.23357664233576642</v>
      </c>
      <c r="I13" s="114">
        <f t="shared" si="27"/>
        <v>24</v>
      </c>
      <c r="J13" s="131">
        <f t="shared" si="13"/>
        <v>0.35036496350364965</v>
      </c>
      <c r="K13" s="114">
        <f t="shared" si="27"/>
        <v>1</v>
      </c>
      <c r="L13" s="131">
        <f>K13/K41</f>
        <v>1.8867924528301886E-2</v>
      </c>
      <c r="M13" s="114">
        <f t="shared" si="27"/>
        <v>0</v>
      </c>
      <c r="N13" s="131">
        <f>M13/M41</f>
        <v>0</v>
      </c>
      <c r="O13" s="114">
        <f t="shared" si="27"/>
        <v>0</v>
      </c>
      <c r="P13" s="131">
        <f>O13/O41</f>
        <v>0</v>
      </c>
      <c r="Q13" s="114">
        <f t="shared" si="27"/>
        <v>10.5</v>
      </c>
      <c r="R13" s="131">
        <f>Q13/Q41</f>
        <v>0.51219512195121952</v>
      </c>
      <c r="S13" s="114">
        <f t="shared" si="27"/>
        <v>1</v>
      </c>
      <c r="T13" s="131">
        <f>S13/S41</f>
        <v>2.3809523809523808E-2</v>
      </c>
      <c r="U13" s="114">
        <f t="shared" si="27"/>
        <v>5</v>
      </c>
      <c r="V13" s="131">
        <f>U13/U41</f>
        <v>5.5555555555555552E-2</v>
      </c>
      <c r="W13" s="114">
        <f t="shared" si="27"/>
        <v>0</v>
      </c>
      <c r="X13" s="131">
        <f>W13/W41</f>
        <v>0</v>
      </c>
      <c r="Y13" s="121">
        <f t="shared" si="27"/>
        <v>0</v>
      </c>
      <c r="Z13" s="125">
        <f>Y13/Y41</f>
        <v>0</v>
      </c>
      <c r="AA13" s="95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>
        <f>SUM(AM7:AM12)</f>
        <v>11454.545454545454</v>
      </c>
    </row>
    <row r="14" spans="1:39">
      <c r="A14" s="111" t="s">
        <v>36</v>
      </c>
      <c r="B14" s="79" t="s">
        <v>45</v>
      </c>
      <c r="C14" s="58">
        <f t="shared" ref="C14:C22" si="28">E14+G14+I14+K14+M14+O14+Q14+S14+U14+W14+Y14</f>
        <v>17</v>
      </c>
      <c r="D14" s="65">
        <f>C14/C41</f>
        <v>3.5233160621761656E-2</v>
      </c>
      <c r="E14" s="140">
        <v>0</v>
      </c>
      <c r="F14" s="132">
        <f t="shared" si="0"/>
        <v>0</v>
      </c>
      <c r="G14" s="141">
        <v>1</v>
      </c>
      <c r="H14" s="132">
        <f t="shared" si="1"/>
        <v>5.8823529411764705E-2</v>
      </c>
      <c r="I14" s="115">
        <v>1</v>
      </c>
      <c r="J14" s="132">
        <f t="shared" si="13"/>
        <v>5.8823529411764705E-2</v>
      </c>
      <c r="K14" s="115">
        <v>10</v>
      </c>
      <c r="L14" s="132">
        <f t="shared" si="17"/>
        <v>0.58823529411764708</v>
      </c>
      <c r="M14" s="115">
        <v>5</v>
      </c>
      <c r="N14" s="132">
        <f t="shared" si="18"/>
        <v>0.29411764705882354</v>
      </c>
      <c r="O14" s="115">
        <v>0</v>
      </c>
      <c r="P14" s="132">
        <f t="shared" si="19"/>
        <v>0</v>
      </c>
      <c r="Q14" s="115">
        <v>0</v>
      </c>
      <c r="R14" s="132">
        <f t="shared" si="20"/>
        <v>0</v>
      </c>
      <c r="S14" s="115">
        <v>0</v>
      </c>
      <c r="T14" s="132">
        <f t="shared" si="21"/>
        <v>0</v>
      </c>
      <c r="U14" s="115">
        <v>0</v>
      </c>
      <c r="V14" s="132">
        <f t="shared" si="22"/>
        <v>0</v>
      </c>
      <c r="W14" s="115">
        <v>0</v>
      </c>
      <c r="X14" s="132">
        <f t="shared" si="23"/>
        <v>0</v>
      </c>
      <c r="Y14" s="115">
        <v>0</v>
      </c>
      <c r="Z14" s="126">
        <f t="shared" si="24"/>
        <v>0</v>
      </c>
      <c r="AA14" s="79"/>
      <c r="AB14" s="85" t="str">
        <f>IF(E14&gt;0,E14*AB$3,"")</f>
        <v/>
      </c>
      <c r="AC14" s="85">
        <f t="shared" si="3"/>
        <v>218.18181818181819</v>
      </c>
      <c r="AD14" s="85">
        <f>IF(I14&gt;0,I14*AD$3,"")</f>
        <v>109.09090909090909</v>
      </c>
      <c r="AE14" s="85">
        <f>IF(K14&gt;0,K14*AE$3,"")</f>
        <v>727.27272727272737</v>
      </c>
      <c r="AF14" s="85">
        <f>IF(M14&gt;0,M14*AF$3,"")</f>
        <v>363.63636363636368</v>
      </c>
      <c r="AG14" s="85" t="str">
        <f>IF(O14&gt;0,O14*AG$3,"")</f>
        <v/>
      </c>
      <c r="AH14" s="85" t="str">
        <f>IF(Q14&gt;0,Q14*AH$3,"")</f>
        <v/>
      </c>
      <c r="AI14" s="85" t="str">
        <f>IF(S14&gt;0,S14*AI$3,"")</f>
        <v/>
      </c>
      <c r="AJ14" s="85" t="str">
        <f>IF(U14&gt;0,U14*AJ$3,"")</f>
        <v/>
      </c>
      <c r="AK14" s="85" t="str">
        <f>IF(W14&gt;0,W14*AK$3,"")</f>
        <v/>
      </c>
      <c r="AL14" s="85" t="str">
        <f t="shared" si="25"/>
        <v/>
      </c>
      <c r="AM14" s="91">
        <f t="shared" si="26"/>
        <v>1418.1818181818182</v>
      </c>
    </row>
    <row r="15" spans="1:39">
      <c r="A15" s="80"/>
      <c r="B15" s="81" t="s">
        <v>46</v>
      </c>
      <c r="C15" s="59">
        <f t="shared" si="28"/>
        <v>3</v>
      </c>
      <c r="D15" s="66">
        <f>C15/C41</f>
        <v>6.2176165803108805E-3</v>
      </c>
      <c r="E15" s="142">
        <v>0</v>
      </c>
      <c r="F15" s="133">
        <f t="shared" si="0"/>
        <v>0</v>
      </c>
      <c r="G15" s="143">
        <v>0</v>
      </c>
      <c r="H15" s="133">
        <f t="shared" si="1"/>
        <v>0</v>
      </c>
      <c r="I15" s="116">
        <v>0</v>
      </c>
      <c r="J15" s="133">
        <f t="shared" si="13"/>
        <v>0</v>
      </c>
      <c r="K15" s="116">
        <v>0</v>
      </c>
      <c r="L15" s="133">
        <f t="shared" si="17"/>
        <v>0</v>
      </c>
      <c r="M15" s="116">
        <v>3</v>
      </c>
      <c r="N15" s="133">
        <f t="shared" si="18"/>
        <v>1</v>
      </c>
      <c r="O15" s="116">
        <v>0</v>
      </c>
      <c r="P15" s="133">
        <f t="shared" si="19"/>
        <v>0</v>
      </c>
      <c r="Q15" s="116">
        <v>0</v>
      </c>
      <c r="R15" s="133">
        <f t="shared" si="20"/>
        <v>0</v>
      </c>
      <c r="S15" s="116">
        <v>0</v>
      </c>
      <c r="T15" s="133">
        <f t="shared" si="21"/>
        <v>0</v>
      </c>
      <c r="U15" s="116">
        <v>0</v>
      </c>
      <c r="V15" s="133">
        <f t="shared" si="22"/>
        <v>0</v>
      </c>
      <c r="W15" s="116">
        <v>0</v>
      </c>
      <c r="X15" s="133">
        <f t="shared" si="23"/>
        <v>0</v>
      </c>
      <c r="Y15" s="116">
        <v>0</v>
      </c>
      <c r="Z15" s="127">
        <f t="shared" si="24"/>
        <v>0</v>
      </c>
      <c r="AA15" s="81"/>
      <c r="AB15" s="86" t="str">
        <f t="shared" ref="AB15:AB17" si="29">IF(E15&gt;0,E15*AB$3,"")</f>
        <v/>
      </c>
      <c r="AC15" s="86" t="str">
        <f t="shared" ref="AC15:AC17" si="30">IF(G15&gt;0,G15*AC$3,"")</f>
        <v/>
      </c>
      <c r="AD15" s="86" t="str">
        <f t="shared" ref="AD15:AD17" si="31">IF(I15&gt;0,I15*AD$3,"")</f>
        <v/>
      </c>
      <c r="AE15" s="86" t="str">
        <f t="shared" ref="AE15:AE17" si="32">IF(K15&gt;0,K15*AE$3,"")</f>
        <v/>
      </c>
      <c r="AF15" s="86">
        <f t="shared" ref="AF15:AF17" si="33">IF(M15&gt;0,M15*AF$3,"")</f>
        <v>218.18181818181819</v>
      </c>
      <c r="AG15" s="86" t="str">
        <f t="shared" ref="AG15:AG17" si="34">IF(O15&gt;0,O15*AG$3,"")</f>
        <v/>
      </c>
      <c r="AH15" s="86" t="str">
        <f t="shared" ref="AH15:AH17" si="35">IF(Q15&gt;0,Q15*AH$3,"")</f>
        <v/>
      </c>
      <c r="AI15" s="86" t="str">
        <f t="shared" ref="AI15:AI17" si="36">IF(S15&gt;0,S15*AI$3,"")</f>
        <v/>
      </c>
      <c r="AJ15" s="86" t="str">
        <f t="shared" ref="AJ15:AJ17" si="37">IF(U15&gt;0,U15*AJ$3,"")</f>
        <v/>
      </c>
      <c r="AK15" s="86" t="str">
        <f t="shared" ref="AK15:AK17" si="38">IF(W15&gt;0,W15*AK$3,"")</f>
        <v/>
      </c>
      <c r="AL15" s="86" t="str">
        <f t="shared" ref="AL15:AL17" si="39">IF(Y15&gt;0,Y15*AL$3,"")</f>
        <v/>
      </c>
      <c r="AM15" s="90">
        <f t="shared" ref="AM15:AM17" si="40">SUM(AB15:AL15)</f>
        <v>218.18181818181819</v>
      </c>
    </row>
    <row r="16" spans="1:39">
      <c r="A16" s="80"/>
      <c r="B16" s="81" t="s">
        <v>47</v>
      </c>
      <c r="C16" s="59">
        <f t="shared" si="28"/>
        <v>1</v>
      </c>
      <c r="D16" s="66">
        <f>C16/C41</f>
        <v>2.0725388601036268E-3</v>
      </c>
      <c r="E16" s="142">
        <v>0</v>
      </c>
      <c r="F16" s="133">
        <f t="shared" si="0"/>
        <v>0</v>
      </c>
      <c r="G16" s="143">
        <v>0</v>
      </c>
      <c r="H16" s="133">
        <f t="shared" si="1"/>
        <v>0</v>
      </c>
      <c r="I16" s="116">
        <v>0</v>
      </c>
      <c r="J16" s="133">
        <f t="shared" si="13"/>
        <v>0</v>
      </c>
      <c r="K16" s="116">
        <v>0</v>
      </c>
      <c r="L16" s="133">
        <f t="shared" si="17"/>
        <v>0</v>
      </c>
      <c r="M16" s="116">
        <v>1</v>
      </c>
      <c r="N16" s="133">
        <f t="shared" si="18"/>
        <v>1</v>
      </c>
      <c r="O16" s="116">
        <v>0</v>
      </c>
      <c r="P16" s="133">
        <f t="shared" si="19"/>
        <v>0</v>
      </c>
      <c r="Q16" s="116">
        <v>0</v>
      </c>
      <c r="R16" s="133">
        <f t="shared" si="20"/>
        <v>0</v>
      </c>
      <c r="S16" s="116">
        <v>0</v>
      </c>
      <c r="T16" s="133">
        <f t="shared" si="21"/>
        <v>0</v>
      </c>
      <c r="U16" s="116">
        <v>0</v>
      </c>
      <c r="V16" s="133">
        <f t="shared" si="22"/>
        <v>0</v>
      </c>
      <c r="W16" s="116">
        <v>0</v>
      </c>
      <c r="X16" s="133">
        <f t="shared" si="23"/>
        <v>0</v>
      </c>
      <c r="Y16" s="116">
        <v>0</v>
      </c>
      <c r="Z16" s="127">
        <f t="shared" si="24"/>
        <v>0</v>
      </c>
      <c r="AA16" s="81"/>
      <c r="AB16" s="86" t="str">
        <f t="shared" si="29"/>
        <v/>
      </c>
      <c r="AC16" s="86" t="str">
        <f t="shared" si="30"/>
        <v/>
      </c>
      <c r="AD16" s="86" t="str">
        <f t="shared" si="31"/>
        <v/>
      </c>
      <c r="AE16" s="86" t="str">
        <f t="shared" si="32"/>
        <v/>
      </c>
      <c r="AF16" s="86">
        <f t="shared" si="33"/>
        <v>72.727272727272734</v>
      </c>
      <c r="AG16" s="86" t="str">
        <f t="shared" si="34"/>
        <v/>
      </c>
      <c r="AH16" s="86" t="str">
        <f t="shared" si="35"/>
        <v/>
      </c>
      <c r="AI16" s="86" t="str">
        <f t="shared" si="36"/>
        <v/>
      </c>
      <c r="AJ16" s="86" t="str">
        <f t="shared" si="37"/>
        <v/>
      </c>
      <c r="AK16" s="86" t="str">
        <f t="shared" si="38"/>
        <v/>
      </c>
      <c r="AL16" s="86" t="str">
        <f t="shared" si="39"/>
        <v/>
      </c>
      <c r="AM16" s="90">
        <f t="shared" si="40"/>
        <v>72.727272727272734</v>
      </c>
    </row>
    <row r="17" spans="1:39">
      <c r="A17" s="80"/>
      <c r="B17" s="81" t="s">
        <v>48</v>
      </c>
      <c r="C17" s="59">
        <f t="shared" si="28"/>
        <v>17</v>
      </c>
      <c r="D17" s="66">
        <f>C17/C41</f>
        <v>3.5233160621761656E-2</v>
      </c>
      <c r="E17" s="142">
        <v>0</v>
      </c>
      <c r="F17" s="133">
        <f t="shared" si="0"/>
        <v>0</v>
      </c>
      <c r="G17" s="143">
        <v>0</v>
      </c>
      <c r="H17" s="133">
        <f t="shared" si="1"/>
        <v>0</v>
      </c>
      <c r="I17" s="116">
        <v>2</v>
      </c>
      <c r="J17" s="133">
        <f t="shared" si="13"/>
        <v>0.11764705882352941</v>
      </c>
      <c r="K17" s="116">
        <v>10</v>
      </c>
      <c r="L17" s="133">
        <f t="shared" si="17"/>
        <v>0.58823529411764708</v>
      </c>
      <c r="M17" s="116">
        <v>5</v>
      </c>
      <c r="N17" s="133">
        <f t="shared" si="18"/>
        <v>0.29411764705882354</v>
      </c>
      <c r="O17" s="116">
        <v>0</v>
      </c>
      <c r="P17" s="133">
        <f t="shared" si="19"/>
        <v>0</v>
      </c>
      <c r="Q17" s="116">
        <v>0</v>
      </c>
      <c r="R17" s="133">
        <f t="shared" si="20"/>
        <v>0</v>
      </c>
      <c r="S17" s="116">
        <v>0</v>
      </c>
      <c r="T17" s="133">
        <f t="shared" si="21"/>
        <v>0</v>
      </c>
      <c r="U17" s="116">
        <v>0</v>
      </c>
      <c r="V17" s="133">
        <f t="shared" si="22"/>
        <v>0</v>
      </c>
      <c r="W17" s="116">
        <v>0</v>
      </c>
      <c r="X17" s="133">
        <f t="shared" si="23"/>
        <v>0</v>
      </c>
      <c r="Y17" s="116">
        <v>0</v>
      </c>
      <c r="Z17" s="127">
        <f t="shared" si="24"/>
        <v>0</v>
      </c>
      <c r="AA17" s="81"/>
      <c r="AB17" s="86" t="str">
        <f t="shared" si="29"/>
        <v/>
      </c>
      <c r="AC17" s="86" t="str">
        <f t="shared" si="30"/>
        <v/>
      </c>
      <c r="AD17" s="86">
        <f t="shared" si="31"/>
        <v>218.18181818181819</v>
      </c>
      <c r="AE17" s="86">
        <f t="shared" si="32"/>
        <v>727.27272727272737</v>
      </c>
      <c r="AF17" s="86">
        <f t="shared" si="33"/>
        <v>363.63636363636368</v>
      </c>
      <c r="AG17" s="86" t="str">
        <f t="shared" si="34"/>
        <v/>
      </c>
      <c r="AH17" s="86" t="str">
        <f t="shared" si="35"/>
        <v/>
      </c>
      <c r="AI17" s="86" t="str">
        <f t="shared" si="36"/>
        <v/>
      </c>
      <c r="AJ17" s="86" t="str">
        <f t="shared" si="37"/>
        <v/>
      </c>
      <c r="AK17" s="86" t="str">
        <f t="shared" si="38"/>
        <v/>
      </c>
      <c r="AL17" s="86" t="str">
        <f t="shared" si="39"/>
        <v/>
      </c>
      <c r="AM17" s="90">
        <f t="shared" si="40"/>
        <v>1309.0909090909092</v>
      </c>
    </row>
    <row r="18" spans="1:39">
      <c r="A18" s="80"/>
      <c r="B18" s="81" t="s">
        <v>99</v>
      </c>
      <c r="C18" s="59">
        <f t="shared" si="28"/>
        <v>20</v>
      </c>
      <c r="D18" s="66">
        <f>C18/C41</f>
        <v>4.145077720207254E-2</v>
      </c>
      <c r="E18" s="142">
        <v>0</v>
      </c>
      <c r="F18" s="133">
        <f t="shared" si="0"/>
        <v>0</v>
      </c>
      <c r="G18" s="143">
        <v>0</v>
      </c>
      <c r="H18" s="133">
        <f t="shared" si="1"/>
        <v>0</v>
      </c>
      <c r="I18" s="116">
        <v>0</v>
      </c>
      <c r="J18" s="133">
        <f t="shared" si="13"/>
        <v>0</v>
      </c>
      <c r="K18" s="116">
        <v>0</v>
      </c>
      <c r="L18" s="133">
        <f t="shared" si="17"/>
        <v>0</v>
      </c>
      <c r="M18" s="116">
        <v>0</v>
      </c>
      <c r="N18" s="133">
        <f t="shared" si="18"/>
        <v>0</v>
      </c>
      <c r="O18" s="116">
        <v>20</v>
      </c>
      <c r="P18" s="133">
        <f t="shared" si="19"/>
        <v>1</v>
      </c>
      <c r="Q18" s="116">
        <v>0</v>
      </c>
      <c r="R18" s="133">
        <f t="shared" si="20"/>
        <v>0</v>
      </c>
      <c r="S18" s="116">
        <v>0</v>
      </c>
      <c r="T18" s="133">
        <f t="shared" si="21"/>
        <v>0</v>
      </c>
      <c r="U18" s="116">
        <v>0</v>
      </c>
      <c r="V18" s="133">
        <f t="shared" si="22"/>
        <v>0</v>
      </c>
      <c r="W18" s="116">
        <v>0</v>
      </c>
      <c r="X18" s="133">
        <f t="shared" si="23"/>
        <v>0</v>
      </c>
      <c r="Y18" s="116">
        <v>0</v>
      </c>
      <c r="Z18" s="127">
        <f t="shared" si="24"/>
        <v>0</v>
      </c>
      <c r="AA18" s="81"/>
      <c r="AB18" s="86" t="str">
        <f t="shared" ref="AB18:AB39" si="41">IF(E18&gt;0,E18*AB$3,"")</f>
        <v/>
      </c>
      <c r="AC18" s="86" t="str">
        <f t="shared" ref="AC18:AC39" si="42">IF(G18&gt;0,G18*AC$3,"")</f>
        <v/>
      </c>
      <c r="AD18" s="86" t="str">
        <f t="shared" ref="AD18:AD39" si="43">IF(I18&gt;0,I18*AD$3,"")</f>
        <v/>
      </c>
      <c r="AE18" s="86" t="str">
        <f t="shared" ref="AE18:AE39" si="44">IF(K18&gt;0,K18*AE$3,"")</f>
        <v/>
      </c>
      <c r="AF18" s="86" t="str">
        <f t="shared" ref="AF18:AF39" si="45">IF(M18&gt;0,M18*AF$3,"")</f>
        <v/>
      </c>
      <c r="AG18" s="86">
        <f t="shared" ref="AG18:AG39" si="46">IF(O18&gt;0,O18*AG$3,"")</f>
        <v>1018.1818181818181</v>
      </c>
      <c r="AH18" s="86" t="str">
        <f t="shared" ref="AH18:AH39" si="47">IF(Q18&gt;0,Q18*AH$3,"")</f>
        <v/>
      </c>
      <c r="AI18" s="86" t="str">
        <f t="shared" ref="AI18:AI39" si="48">IF(S18&gt;0,S18*AI$3,"")</f>
        <v/>
      </c>
      <c r="AJ18" s="86" t="str">
        <f t="shared" ref="AJ18:AJ39" si="49">IF(U18&gt;0,U18*AJ$3,"")</f>
        <v/>
      </c>
      <c r="AK18" s="86" t="str">
        <f t="shared" ref="AK18:AK39" si="50">IF(W18&gt;0,W18*AK$3,"")</f>
        <v/>
      </c>
      <c r="AL18" s="86" t="str">
        <f t="shared" ref="AL18:AL39" si="51">IF(Y18&gt;0,Y18*AL$3,"")</f>
        <v/>
      </c>
      <c r="AM18" s="90">
        <f t="shared" ref="AM18:AM39" si="52">SUM(AB18:AL18)</f>
        <v>1018.1818181818181</v>
      </c>
    </row>
    <row r="19" spans="1:39">
      <c r="A19" s="80"/>
      <c r="B19" s="81" t="s">
        <v>49</v>
      </c>
      <c r="C19" s="59">
        <f t="shared" si="28"/>
        <v>15</v>
      </c>
      <c r="D19" s="66">
        <f>C19/C41</f>
        <v>3.1088082901554404E-2</v>
      </c>
      <c r="E19" s="142">
        <v>0</v>
      </c>
      <c r="F19" s="133">
        <f t="shared" si="0"/>
        <v>0</v>
      </c>
      <c r="G19" s="143">
        <v>0</v>
      </c>
      <c r="H19" s="133">
        <f t="shared" si="1"/>
        <v>0</v>
      </c>
      <c r="I19" s="116">
        <v>0</v>
      </c>
      <c r="J19" s="133">
        <f t="shared" si="13"/>
        <v>0</v>
      </c>
      <c r="K19" s="116">
        <v>10</v>
      </c>
      <c r="L19" s="133">
        <f t="shared" si="17"/>
        <v>0.66666666666666663</v>
      </c>
      <c r="M19" s="116">
        <v>0</v>
      </c>
      <c r="N19" s="133">
        <f t="shared" si="18"/>
        <v>0</v>
      </c>
      <c r="O19" s="116">
        <v>5</v>
      </c>
      <c r="P19" s="133">
        <f t="shared" si="19"/>
        <v>0.33333333333333331</v>
      </c>
      <c r="Q19" s="116">
        <v>0</v>
      </c>
      <c r="R19" s="133">
        <f t="shared" si="20"/>
        <v>0</v>
      </c>
      <c r="S19" s="116">
        <v>0</v>
      </c>
      <c r="T19" s="133">
        <f t="shared" si="21"/>
        <v>0</v>
      </c>
      <c r="U19" s="116">
        <v>0</v>
      </c>
      <c r="V19" s="133">
        <f t="shared" si="22"/>
        <v>0</v>
      </c>
      <c r="W19" s="116">
        <v>0</v>
      </c>
      <c r="X19" s="133">
        <f t="shared" si="23"/>
        <v>0</v>
      </c>
      <c r="Y19" s="116">
        <v>0</v>
      </c>
      <c r="Z19" s="127">
        <f t="shared" si="24"/>
        <v>0</v>
      </c>
      <c r="AA19" s="81"/>
      <c r="AB19" s="86" t="str">
        <f t="shared" si="41"/>
        <v/>
      </c>
      <c r="AC19" s="86" t="str">
        <f t="shared" si="42"/>
        <v/>
      </c>
      <c r="AD19" s="86" t="str">
        <f t="shared" si="43"/>
        <v/>
      </c>
      <c r="AE19" s="86">
        <f t="shared" si="44"/>
        <v>727.27272727272737</v>
      </c>
      <c r="AF19" s="86" t="str">
        <f t="shared" si="45"/>
        <v/>
      </c>
      <c r="AG19" s="86">
        <f t="shared" si="46"/>
        <v>254.54545454545453</v>
      </c>
      <c r="AH19" s="86" t="str">
        <f t="shared" si="47"/>
        <v/>
      </c>
      <c r="AI19" s="86" t="str">
        <f t="shared" si="48"/>
        <v/>
      </c>
      <c r="AJ19" s="86" t="str">
        <f t="shared" si="49"/>
        <v/>
      </c>
      <c r="AK19" s="86" t="str">
        <f t="shared" si="50"/>
        <v/>
      </c>
      <c r="AL19" s="86" t="str">
        <f t="shared" si="51"/>
        <v/>
      </c>
      <c r="AM19" s="90">
        <f t="shared" si="52"/>
        <v>981.81818181818187</v>
      </c>
    </row>
    <row r="20" spans="1:39">
      <c r="A20" s="80"/>
      <c r="B20" s="81" t="s">
        <v>52</v>
      </c>
      <c r="C20" s="59">
        <f t="shared" si="28"/>
        <v>14</v>
      </c>
      <c r="D20" s="66">
        <f>C20/C41</f>
        <v>2.9015544041450778E-2</v>
      </c>
      <c r="E20" s="142">
        <v>1</v>
      </c>
      <c r="F20" s="133">
        <f t="shared" si="0"/>
        <v>7.1428571428571425E-2</v>
      </c>
      <c r="G20" s="143">
        <v>1</v>
      </c>
      <c r="H20" s="133">
        <f t="shared" si="1"/>
        <v>7.1428571428571425E-2</v>
      </c>
      <c r="I20" s="116">
        <v>4</v>
      </c>
      <c r="J20" s="133">
        <f t="shared" si="13"/>
        <v>0.2857142857142857</v>
      </c>
      <c r="K20" s="116">
        <v>5</v>
      </c>
      <c r="L20" s="133">
        <f t="shared" si="17"/>
        <v>0.35714285714285715</v>
      </c>
      <c r="M20" s="116">
        <v>3</v>
      </c>
      <c r="N20" s="133">
        <f t="shared" si="18"/>
        <v>0.21428571428571427</v>
      </c>
      <c r="O20" s="116">
        <v>0</v>
      </c>
      <c r="P20" s="133">
        <f t="shared" si="19"/>
        <v>0</v>
      </c>
      <c r="Q20" s="116">
        <v>0</v>
      </c>
      <c r="R20" s="133">
        <f t="shared" si="20"/>
        <v>0</v>
      </c>
      <c r="S20" s="116">
        <v>0</v>
      </c>
      <c r="T20" s="133">
        <f t="shared" si="21"/>
        <v>0</v>
      </c>
      <c r="U20" s="116">
        <v>0</v>
      </c>
      <c r="V20" s="133">
        <f t="shared" si="22"/>
        <v>0</v>
      </c>
      <c r="W20" s="116">
        <v>0</v>
      </c>
      <c r="X20" s="133">
        <f t="shared" si="23"/>
        <v>0</v>
      </c>
      <c r="Y20" s="116">
        <v>0</v>
      </c>
      <c r="Z20" s="127">
        <f t="shared" si="24"/>
        <v>0</v>
      </c>
      <c r="AA20" s="81"/>
      <c r="AB20" s="86">
        <f t="shared" si="41"/>
        <v>290.90909090909093</v>
      </c>
      <c r="AC20" s="86">
        <f t="shared" si="42"/>
        <v>218.18181818181819</v>
      </c>
      <c r="AD20" s="86">
        <f t="shared" si="43"/>
        <v>436.36363636363637</v>
      </c>
      <c r="AE20" s="86">
        <f t="shared" si="44"/>
        <v>363.63636363636368</v>
      </c>
      <c r="AF20" s="86">
        <f t="shared" si="45"/>
        <v>218.18181818181819</v>
      </c>
      <c r="AG20" s="86" t="str">
        <f t="shared" si="46"/>
        <v/>
      </c>
      <c r="AH20" s="86" t="str">
        <f t="shared" si="47"/>
        <v/>
      </c>
      <c r="AI20" s="86" t="str">
        <f t="shared" si="48"/>
        <v/>
      </c>
      <c r="AJ20" s="86" t="str">
        <f t="shared" si="49"/>
        <v/>
      </c>
      <c r="AK20" s="86" t="str">
        <f t="shared" si="50"/>
        <v/>
      </c>
      <c r="AL20" s="86" t="str">
        <f t="shared" si="51"/>
        <v/>
      </c>
      <c r="AM20" s="90">
        <f t="shared" si="52"/>
        <v>1527.2727272727275</v>
      </c>
    </row>
    <row r="21" spans="1:39">
      <c r="A21" s="80"/>
      <c r="B21" s="81" t="s">
        <v>66</v>
      </c>
      <c r="C21" s="59">
        <f t="shared" si="28"/>
        <v>5</v>
      </c>
      <c r="D21" s="66">
        <f>C21/C41</f>
        <v>1.0362694300518135E-2</v>
      </c>
      <c r="E21" s="142">
        <v>0</v>
      </c>
      <c r="F21" s="133">
        <f t="shared" si="0"/>
        <v>0</v>
      </c>
      <c r="G21" s="143">
        <v>0</v>
      </c>
      <c r="H21" s="133">
        <f t="shared" si="1"/>
        <v>0</v>
      </c>
      <c r="I21" s="116">
        <v>0</v>
      </c>
      <c r="J21" s="133">
        <f t="shared" si="13"/>
        <v>0</v>
      </c>
      <c r="K21" s="116">
        <v>5</v>
      </c>
      <c r="L21" s="133">
        <f t="shared" si="17"/>
        <v>1</v>
      </c>
      <c r="M21" s="116">
        <v>0</v>
      </c>
      <c r="N21" s="133">
        <f t="shared" si="18"/>
        <v>0</v>
      </c>
      <c r="O21" s="116">
        <v>0</v>
      </c>
      <c r="P21" s="133">
        <f t="shared" si="19"/>
        <v>0</v>
      </c>
      <c r="Q21" s="116">
        <v>0</v>
      </c>
      <c r="R21" s="133">
        <f t="shared" si="20"/>
        <v>0</v>
      </c>
      <c r="S21" s="116">
        <v>0</v>
      </c>
      <c r="T21" s="133">
        <f t="shared" si="21"/>
        <v>0</v>
      </c>
      <c r="U21" s="116">
        <v>0</v>
      </c>
      <c r="V21" s="133">
        <f t="shared" si="22"/>
        <v>0</v>
      </c>
      <c r="W21" s="116">
        <v>0</v>
      </c>
      <c r="X21" s="133">
        <f t="shared" si="23"/>
        <v>0</v>
      </c>
      <c r="Y21" s="116">
        <v>0</v>
      </c>
      <c r="Z21" s="127">
        <f t="shared" si="24"/>
        <v>0</v>
      </c>
      <c r="AA21" s="81"/>
      <c r="AB21" s="86" t="str">
        <f t="shared" si="41"/>
        <v/>
      </c>
      <c r="AC21" s="86" t="str">
        <f t="shared" si="42"/>
        <v/>
      </c>
      <c r="AD21" s="86" t="str">
        <f t="shared" si="43"/>
        <v/>
      </c>
      <c r="AE21" s="86">
        <f t="shared" si="44"/>
        <v>363.63636363636368</v>
      </c>
      <c r="AF21" s="86" t="str">
        <f t="shared" si="45"/>
        <v/>
      </c>
      <c r="AG21" s="86" t="str">
        <f t="shared" si="46"/>
        <v/>
      </c>
      <c r="AH21" s="86" t="str">
        <f t="shared" si="47"/>
        <v/>
      </c>
      <c r="AI21" s="86" t="str">
        <f t="shared" si="48"/>
        <v/>
      </c>
      <c r="AJ21" s="86" t="str">
        <f t="shared" si="49"/>
        <v/>
      </c>
      <c r="AK21" s="86" t="str">
        <f t="shared" si="50"/>
        <v/>
      </c>
      <c r="AL21" s="86" t="str">
        <f t="shared" si="51"/>
        <v/>
      </c>
      <c r="AM21" s="90">
        <f t="shared" si="52"/>
        <v>363.63636363636368</v>
      </c>
    </row>
    <row r="22" spans="1:39" ht="15.75" thickBot="1">
      <c r="A22" s="82"/>
      <c r="B22" s="83" t="s">
        <v>50</v>
      </c>
      <c r="C22" s="60">
        <f t="shared" si="28"/>
        <v>1</v>
      </c>
      <c r="D22" s="84">
        <f>C22/C41</f>
        <v>2.0725388601036268E-3</v>
      </c>
      <c r="E22" s="144">
        <v>0</v>
      </c>
      <c r="F22" s="134">
        <f t="shared" si="0"/>
        <v>0</v>
      </c>
      <c r="G22" s="145">
        <v>0</v>
      </c>
      <c r="H22" s="134">
        <f t="shared" si="1"/>
        <v>0</v>
      </c>
      <c r="I22" s="117">
        <v>1</v>
      </c>
      <c r="J22" s="134">
        <f t="shared" si="13"/>
        <v>1</v>
      </c>
      <c r="K22" s="117">
        <v>0</v>
      </c>
      <c r="L22" s="134">
        <f t="shared" si="17"/>
        <v>0</v>
      </c>
      <c r="M22" s="117">
        <v>0</v>
      </c>
      <c r="N22" s="134">
        <f t="shared" si="18"/>
        <v>0</v>
      </c>
      <c r="O22" s="117">
        <v>0</v>
      </c>
      <c r="P22" s="134">
        <f t="shared" si="19"/>
        <v>0</v>
      </c>
      <c r="Q22" s="117">
        <v>0</v>
      </c>
      <c r="R22" s="134">
        <f t="shared" si="20"/>
        <v>0</v>
      </c>
      <c r="S22" s="117">
        <v>0</v>
      </c>
      <c r="T22" s="134">
        <f t="shared" si="21"/>
        <v>0</v>
      </c>
      <c r="U22" s="117">
        <v>0</v>
      </c>
      <c r="V22" s="134">
        <f t="shared" si="22"/>
        <v>0</v>
      </c>
      <c r="W22" s="117">
        <v>0</v>
      </c>
      <c r="X22" s="134">
        <f t="shared" si="23"/>
        <v>0</v>
      </c>
      <c r="Y22" s="117">
        <v>0</v>
      </c>
      <c r="Z22" s="128">
        <f t="shared" si="24"/>
        <v>0</v>
      </c>
      <c r="AA22" s="83"/>
      <c r="AB22" s="87" t="str">
        <f t="shared" si="41"/>
        <v/>
      </c>
      <c r="AC22" s="87" t="str">
        <f t="shared" si="42"/>
        <v/>
      </c>
      <c r="AD22" s="87">
        <f t="shared" si="43"/>
        <v>109.09090909090909</v>
      </c>
      <c r="AE22" s="87" t="str">
        <f t="shared" si="44"/>
        <v/>
      </c>
      <c r="AF22" s="87" t="str">
        <f t="shared" si="45"/>
        <v/>
      </c>
      <c r="AG22" s="87" t="str">
        <f t="shared" si="46"/>
        <v/>
      </c>
      <c r="AH22" s="87" t="str">
        <f t="shared" si="47"/>
        <v/>
      </c>
      <c r="AI22" s="87" t="str">
        <f t="shared" si="48"/>
        <v/>
      </c>
      <c r="AJ22" s="87" t="str">
        <f t="shared" si="49"/>
        <v/>
      </c>
      <c r="AK22" s="87" t="str">
        <f t="shared" si="50"/>
        <v/>
      </c>
      <c r="AL22" s="87" t="str">
        <f t="shared" si="51"/>
        <v/>
      </c>
      <c r="AM22" s="92">
        <f t="shared" si="52"/>
        <v>109.09090909090909</v>
      </c>
    </row>
    <row r="23" spans="1:39" s="55" customFormat="1" ht="15.75" thickBot="1">
      <c r="A23" s="93"/>
      <c r="B23" s="94" t="s">
        <v>78</v>
      </c>
      <c r="C23" s="76">
        <f>SUM(C14:C22)</f>
        <v>93</v>
      </c>
      <c r="D23" s="77">
        <f>SUM(D14:D22)</f>
        <v>0.19274611398963731</v>
      </c>
      <c r="E23" s="138">
        <f>SUM(E14:E22)</f>
        <v>1</v>
      </c>
      <c r="F23" s="131">
        <f t="shared" si="0"/>
        <v>1.0752688172043012E-2</v>
      </c>
      <c r="G23" s="139">
        <f>SUM(G14:G22)</f>
        <v>2</v>
      </c>
      <c r="H23" s="131">
        <f t="shared" si="1"/>
        <v>2.1505376344086023E-2</v>
      </c>
      <c r="I23" s="114">
        <f>SUM(I14:I22)</f>
        <v>8</v>
      </c>
      <c r="J23" s="131">
        <f t="shared" si="13"/>
        <v>8.6021505376344093E-2</v>
      </c>
      <c r="K23" s="114">
        <f>SUM(K14:K22)</f>
        <v>40</v>
      </c>
      <c r="L23" s="131">
        <f t="shared" si="17"/>
        <v>0.43010752688172044</v>
      </c>
      <c r="M23" s="114">
        <f>SUM(M14:M22)</f>
        <v>17</v>
      </c>
      <c r="N23" s="131">
        <f t="shared" si="18"/>
        <v>0.18279569892473119</v>
      </c>
      <c r="O23" s="114">
        <f>SUM(O14:O22)</f>
        <v>25</v>
      </c>
      <c r="P23" s="131">
        <f t="shared" si="19"/>
        <v>0.26881720430107525</v>
      </c>
      <c r="Q23" s="114">
        <f>SUM(Q14:Q22)</f>
        <v>0</v>
      </c>
      <c r="R23" s="131">
        <f t="shared" si="20"/>
        <v>0</v>
      </c>
      <c r="S23" s="114">
        <f>SUM(S14:S22)</f>
        <v>0</v>
      </c>
      <c r="T23" s="131">
        <f t="shared" si="21"/>
        <v>0</v>
      </c>
      <c r="U23" s="114">
        <f>SUM(U14:U22)</f>
        <v>0</v>
      </c>
      <c r="V23" s="131">
        <f t="shared" si="22"/>
        <v>0</v>
      </c>
      <c r="W23" s="114">
        <f>SUM(W14:W22)</f>
        <v>0</v>
      </c>
      <c r="X23" s="131">
        <f t="shared" si="23"/>
        <v>0</v>
      </c>
      <c r="Y23" s="114">
        <f>SUM(Y14:Y22)</f>
        <v>0</v>
      </c>
      <c r="Z23" s="125">
        <f t="shared" si="24"/>
        <v>0</v>
      </c>
      <c r="AA23" s="95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7">
        <f>SUM(AM14:AM22)</f>
        <v>7018.1818181818189</v>
      </c>
    </row>
    <row r="24" spans="1:39">
      <c r="A24" s="111" t="s">
        <v>54</v>
      </c>
      <c r="B24" s="79" t="s">
        <v>67</v>
      </c>
      <c r="C24" s="58">
        <f t="shared" ref="C24:C31" si="53">E24+G24+I24+K24+M24+O24+Q24+S24+U24+W24+Y24</f>
        <v>2</v>
      </c>
      <c r="D24" s="65">
        <f>C24/C41</f>
        <v>4.1450777202072537E-3</v>
      </c>
      <c r="E24" s="140">
        <v>0</v>
      </c>
      <c r="F24" s="132">
        <f t="shared" si="0"/>
        <v>0</v>
      </c>
      <c r="G24" s="141">
        <v>0</v>
      </c>
      <c r="H24" s="132">
        <f t="shared" si="1"/>
        <v>0</v>
      </c>
      <c r="I24" s="115">
        <v>0</v>
      </c>
      <c r="J24" s="132">
        <f t="shared" si="13"/>
        <v>0</v>
      </c>
      <c r="K24" s="115">
        <v>0</v>
      </c>
      <c r="L24" s="132">
        <f t="shared" si="17"/>
        <v>0</v>
      </c>
      <c r="M24" s="115">
        <v>2</v>
      </c>
      <c r="N24" s="132">
        <f t="shared" si="18"/>
        <v>1</v>
      </c>
      <c r="O24" s="115">
        <v>0</v>
      </c>
      <c r="P24" s="132">
        <f t="shared" si="19"/>
        <v>0</v>
      </c>
      <c r="Q24" s="115">
        <v>0</v>
      </c>
      <c r="R24" s="132">
        <f t="shared" si="20"/>
        <v>0</v>
      </c>
      <c r="S24" s="115">
        <v>0</v>
      </c>
      <c r="T24" s="132">
        <f t="shared" si="21"/>
        <v>0</v>
      </c>
      <c r="U24" s="115">
        <v>0</v>
      </c>
      <c r="V24" s="132">
        <f t="shared" si="22"/>
        <v>0</v>
      </c>
      <c r="W24" s="115">
        <v>0</v>
      </c>
      <c r="X24" s="132">
        <f t="shared" si="23"/>
        <v>0</v>
      </c>
      <c r="Y24" s="115">
        <v>0</v>
      </c>
      <c r="Z24" s="126">
        <f t="shared" si="24"/>
        <v>0</v>
      </c>
      <c r="AA24" s="79"/>
      <c r="AB24" s="85" t="str">
        <f t="shared" si="41"/>
        <v/>
      </c>
      <c r="AC24" s="85" t="str">
        <f t="shared" si="42"/>
        <v/>
      </c>
      <c r="AD24" s="85" t="str">
        <f t="shared" si="43"/>
        <v/>
      </c>
      <c r="AE24" s="85" t="str">
        <f t="shared" si="44"/>
        <v/>
      </c>
      <c r="AF24" s="85">
        <f t="shared" si="45"/>
        <v>145.45454545454547</v>
      </c>
      <c r="AG24" s="85" t="str">
        <f t="shared" si="46"/>
        <v/>
      </c>
      <c r="AH24" s="85" t="str">
        <f t="shared" si="47"/>
        <v/>
      </c>
      <c r="AI24" s="85" t="str">
        <f t="shared" si="48"/>
        <v/>
      </c>
      <c r="AJ24" s="85" t="str">
        <f t="shared" si="49"/>
        <v/>
      </c>
      <c r="AK24" s="85" t="str">
        <f t="shared" si="50"/>
        <v/>
      </c>
      <c r="AL24" s="85" t="str">
        <f t="shared" si="51"/>
        <v/>
      </c>
      <c r="AM24" s="91">
        <f t="shared" si="52"/>
        <v>145.45454545454547</v>
      </c>
    </row>
    <row r="25" spans="1:39">
      <c r="A25" s="80"/>
      <c r="B25" s="81" t="s">
        <v>68</v>
      </c>
      <c r="C25" s="59">
        <f t="shared" si="53"/>
        <v>3</v>
      </c>
      <c r="D25" s="66">
        <f>C25/C41</f>
        <v>6.2176165803108805E-3</v>
      </c>
      <c r="E25" s="142">
        <v>0</v>
      </c>
      <c r="F25" s="133">
        <f t="shared" si="0"/>
        <v>0</v>
      </c>
      <c r="G25" s="143">
        <v>0</v>
      </c>
      <c r="H25" s="133">
        <f t="shared" si="1"/>
        <v>0</v>
      </c>
      <c r="I25" s="116">
        <v>0</v>
      </c>
      <c r="J25" s="133">
        <f t="shared" si="13"/>
        <v>0</v>
      </c>
      <c r="K25" s="116">
        <v>0</v>
      </c>
      <c r="L25" s="133">
        <f t="shared" si="17"/>
        <v>0</v>
      </c>
      <c r="M25" s="116">
        <v>3</v>
      </c>
      <c r="N25" s="133">
        <f t="shared" si="18"/>
        <v>1</v>
      </c>
      <c r="O25" s="116">
        <v>0</v>
      </c>
      <c r="P25" s="133">
        <f t="shared" si="19"/>
        <v>0</v>
      </c>
      <c r="Q25" s="116">
        <v>0</v>
      </c>
      <c r="R25" s="133">
        <f t="shared" si="20"/>
        <v>0</v>
      </c>
      <c r="S25" s="116">
        <v>0</v>
      </c>
      <c r="T25" s="133">
        <f t="shared" si="21"/>
        <v>0</v>
      </c>
      <c r="U25" s="116">
        <v>0</v>
      </c>
      <c r="V25" s="133">
        <f t="shared" si="22"/>
        <v>0</v>
      </c>
      <c r="W25" s="116">
        <v>0</v>
      </c>
      <c r="X25" s="133">
        <f t="shared" si="23"/>
        <v>0</v>
      </c>
      <c r="Y25" s="116">
        <v>0</v>
      </c>
      <c r="Z25" s="127">
        <f t="shared" si="24"/>
        <v>0</v>
      </c>
      <c r="AA25" s="81"/>
      <c r="AB25" s="86" t="str">
        <f t="shared" si="41"/>
        <v/>
      </c>
      <c r="AC25" s="86" t="str">
        <f t="shared" si="42"/>
        <v/>
      </c>
      <c r="AD25" s="86" t="str">
        <f t="shared" si="43"/>
        <v/>
      </c>
      <c r="AE25" s="86" t="str">
        <f t="shared" si="44"/>
        <v/>
      </c>
      <c r="AF25" s="86">
        <f t="shared" si="45"/>
        <v>218.18181818181819</v>
      </c>
      <c r="AG25" s="86" t="str">
        <f t="shared" si="46"/>
        <v/>
      </c>
      <c r="AH25" s="86" t="str">
        <f t="shared" si="47"/>
        <v/>
      </c>
      <c r="AI25" s="86" t="str">
        <f t="shared" si="48"/>
        <v/>
      </c>
      <c r="AJ25" s="86" t="str">
        <f t="shared" si="49"/>
        <v/>
      </c>
      <c r="AK25" s="86" t="str">
        <f t="shared" si="50"/>
        <v/>
      </c>
      <c r="AL25" s="86" t="str">
        <f t="shared" si="51"/>
        <v/>
      </c>
      <c r="AM25" s="90">
        <f t="shared" si="52"/>
        <v>218.18181818181819</v>
      </c>
    </row>
    <row r="26" spans="1:39">
      <c r="A26" s="80"/>
      <c r="B26" s="81" t="s">
        <v>55</v>
      </c>
      <c r="C26" s="59">
        <f t="shared" si="53"/>
        <v>5</v>
      </c>
      <c r="D26" s="66">
        <f>C26/C41</f>
        <v>1.0362694300518135E-2</v>
      </c>
      <c r="E26" s="142">
        <v>0</v>
      </c>
      <c r="F26" s="133">
        <f t="shared" si="0"/>
        <v>0</v>
      </c>
      <c r="G26" s="143">
        <v>0</v>
      </c>
      <c r="H26" s="133">
        <f t="shared" si="1"/>
        <v>0</v>
      </c>
      <c r="I26" s="116">
        <v>0</v>
      </c>
      <c r="J26" s="133">
        <f t="shared" si="13"/>
        <v>0</v>
      </c>
      <c r="K26" s="116">
        <v>0</v>
      </c>
      <c r="L26" s="133">
        <f t="shared" si="17"/>
        <v>0</v>
      </c>
      <c r="M26" s="116">
        <v>5</v>
      </c>
      <c r="N26" s="133">
        <f t="shared" si="18"/>
        <v>1</v>
      </c>
      <c r="O26" s="116">
        <v>0</v>
      </c>
      <c r="P26" s="133">
        <f t="shared" si="19"/>
        <v>0</v>
      </c>
      <c r="Q26" s="116">
        <v>0</v>
      </c>
      <c r="R26" s="133">
        <f t="shared" si="20"/>
        <v>0</v>
      </c>
      <c r="S26" s="116">
        <v>0</v>
      </c>
      <c r="T26" s="133">
        <f t="shared" si="21"/>
        <v>0</v>
      </c>
      <c r="U26" s="116">
        <v>0</v>
      </c>
      <c r="V26" s="133">
        <f t="shared" si="22"/>
        <v>0</v>
      </c>
      <c r="W26" s="116">
        <v>0</v>
      </c>
      <c r="X26" s="133">
        <f t="shared" si="23"/>
        <v>0</v>
      </c>
      <c r="Y26" s="116">
        <v>0</v>
      </c>
      <c r="Z26" s="127">
        <f t="shared" si="24"/>
        <v>0</v>
      </c>
      <c r="AA26" s="81"/>
      <c r="AB26" s="86" t="str">
        <f t="shared" si="41"/>
        <v/>
      </c>
      <c r="AC26" s="86" t="str">
        <f t="shared" si="42"/>
        <v/>
      </c>
      <c r="AD26" s="86" t="str">
        <f t="shared" si="43"/>
        <v/>
      </c>
      <c r="AE26" s="86" t="str">
        <f t="shared" si="44"/>
        <v/>
      </c>
      <c r="AF26" s="86">
        <f t="shared" si="45"/>
        <v>363.63636363636368</v>
      </c>
      <c r="AG26" s="86" t="str">
        <f t="shared" si="46"/>
        <v/>
      </c>
      <c r="AH26" s="86" t="str">
        <f t="shared" si="47"/>
        <v/>
      </c>
      <c r="AI26" s="86" t="str">
        <f t="shared" si="48"/>
        <v/>
      </c>
      <c r="AJ26" s="86" t="str">
        <f t="shared" si="49"/>
        <v/>
      </c>
      <c r="AK26" s="86" t="str">
        <f t="shared" si="50"/>
        <v/>
      </c>
      <c r="AL26" s="86" t="str">
        <f t="shared" si="51"/>
        <v/>
      </c>
      <c r="AM26" s="90">
        <f t="shared" si="52"/>
        <v>363.63636363636368</v>
      </c>
    </row>
    <row r="27" spans="1:39">
      <c r="A27" s="80"/>
      <c r="B27" s="81" t="s">
        <v>51</v>
      </c>
      <c r="C27" s="59">
        <f t="shared" si="53"/>
        <v>47</v>
      </c>
      <c r="D27" s="66">
        <f>C27/C41</f>
        <v>9.7409326424870463E-2</v>
      </c>
      <c r="E27" s="142">
        <v>0</v>
      </c>
      <c r="F27" s="133">
        <f t="shared" si="0"/>
        <v>0</v>
      </c>
      <c r="G27" s="143">
        <v>0</v>
      </c>
      <c r="H27" s="133">
        <f t="shared" si="1"/>
        <v>0</v>
      </c>
      <c r="I27" s="116">
        <v>0</v>
      </c>
      <c r="J27" s="133">
        <f t="shared" si="13"/>
        <v>0</v>
      </c>
      <c r="K27" s="116">
        <v>0</v>
      </c>
      <c r="L27" s="133">
        <f t="shared" si="17"/>
        <v>0</v>
      </c>
      <c r="M27" s="116">
        <v>0</v>
      </c>
      <c r="N27" s="133">
        <f t="shared" si="18"/>
        <v>0</v>
      </c>
      <c r="O27" s="116">
        <v>0</v>
      </c>
      <c r="P27" s="133">
        <f t="shared" si="19"/>
        <v>0</v>
      </c>
      <c r="Q27" s="116">
        <v>2</v>
      </c>
      <c r="R27" s="133">
        <f t="shared" si="20"/>
        <v>4.2553191489361701E-2</v>
      </c>
      <c r="S27" s="116">
        <v>5</v>
      </c>
      <c r="T27" s="133">
        <f t="shared" si="21"/>
        <v>0.10638297872340426</v>
      </c>
      <c r="U27" s="116">
        <v>30</v>
      </c>
      <c r="V27" s="133">
        <f t="shared" si="22"/>
        <v>0.63829787234042556</v>
      </c>
      <c r="W27" s="116">
        <v>0</v>
      </c>
      <c r="X27" s="133">
        <f t="shared" si="23"/>
        <v>0</v>
      </c>
      <c r="Y27" s="116">
        <v>10</v>
      </c>
      <c r="Z27" s="127">
        <f t="shared" si="24"/>
        <v>0.21276595744680851</v>
      </c>
      <c r="AA27" s="81"/>
      <c r="AB27" s="86" t="str">
        <f t="shared" si="41"/>
        <v/>
      </c>
      <c r="AC27" s="86" t="str">
        <f t="shared" si="42"/>
        <v/>
      </c>
      <c r="AD27" s="86" t="str">
        <f t="shared" si="43"/>
        <v/>
      </c>
      <c r="AE27" s="86" t="str">
        <f t="shared" si="44"/>
        <v/>
      </c>
      <c r="AF27" s="86" t="str">
        <f t="shared" si="45"/>
        <v/>
      </c>
      <c r="AG27" s="86" t="str">
        <f t="shared" si="46"/>
        <v/>
      </c>
      <c r="AH27" s="86">
        <f t="shared" si="47"/>
        <v>320</v>
      </c>
      <c r="AI27" s="86">
        <f t="shared" si="48"/>
        <v>509.09090909090907</v>
      </c>
      <c r="AJ27" s="86">
        <f t="shared" si="49"/>
        <v>1745.4545454545455</v>
      </c>
      <c r="AK27" s="86" t="str">
        <f t="shared" si="50"/>
        <v/>
      </c>
      <c r="AL27" s="86">
        <f t="shared" si="51"/>
        <v>400</v>
      </c>
      <c r="AM27" s="90">
        <f t="shared" si="52"/>
        <v>2974.5454545454545</v>
      </c>
    </row>
    <row r="28" spans="1:39">
      <c r="A28" s="80"/>
      <c r="B28" s="81" t="s">
        <v>56</v>
      </c>
      <c r="C28" s="59">
        <f t="shared" si="53"/>
        <v>20</v>
      </c>
      <c r="D28" s="66">
        <f>C28/C41</f>
        <v>4.145077720207254E-2</v>
      </c>
      <c r="E28" s="142">
        <v>0</v>
      </c>
      <c r="F28" s="133">
        <f t="shared" si="0"/>
        <v>0</v>
      </c>
      <c r="G28" s="143">
        <v>0</v>
      </c>
      <c r="H28" s="133">
        <f t="shared" si="1"/>
        <v>0</v>
      </c>
      <c r="I28" s="116">
        <v>0</v>
      </c>
      <c r="J28" s="133">
        <f t="shared" si="13"/>
        <v>0</v>
      </c>
      <c r="K28" s="116">
        <v>0</v>
      </c>
      <c r="L28" s="133">
        <f t="shared" si="17"/>
        <v>0</v>
      </c>
      <c r="M28" s="116">
        <v>0</v>
      </c>
      <c r="N28" s="133">
        <f t="shared" si="18"/>
        <v>0</v>
      </c>
      <c r="O28" s="116">
        <v>0</v>
      </c>
      <c r="P28" s="133">
        <f t="shared" si="19"/>
        <v>0</v>
      </c>
      <c r="Q28" s="116">
        <v>0</v>
      </c>
      <c r="R28" s="133">
        <f t="shared" si="20"/>
        <v>0</v>
      </c>
      <c r="S28" s="116">
        <v>0</v>
      </c>
      <c r="T28" s="133">
        <f t="shared" si="21"/>
        <v>0</v>
      </c>
      <c r="U28" s="116">
        <v>0</v>
      </c>
      <c r="V28" s="133">
        <f t="shared" si="22"/>
        <v>0</v>
      </c>
      <c r="W28" s="116">
        <f>(100*12)/60</f>
        <v>20</v>
      </c>
      <c r="X28" s="133">
        <f t="shared" si="23"/>
        <v>1</v>
      </c>
      <c r="Y28" s="116">
        <v>0</v>
      </c>
      <c r="Z28" s="127">
        <f t="shared" si="24"/>
        <v>0</v>
      </c>
      <c r="AA28" s="81"/>
      <c r="AB28" s="86" t="str">
        <f t="shared" si="41"/>
        <v/>
      </c>
      <c r="AC28" s="86" t="str">
        <f t="shared" si="42"/>
        <v/>
      </c>
      <c r="AD28" s="86" t="str">
        <f t="shared" si="43"/>
        <v/>
      </c>
      <c r="AE28" s="86" t="str">
        <f t="shared" si="44"/>
        <v/>
      </c>
      <c r="AF28" s="86" t="str">
        <f t="shared" si="45"/>
        <v/>
      </c>
      <c r="AG28" s="86" t="str">
        <f t="shared" si="46"/>
        <v/>
      </c>
      <c r="AH28" s="86" t="str">
        <f t="shared" si="47"/>
        <v/>
      </c>
      <c r="AI28" s="86" t="str">
        <f t="shared" si="48"/>
        <v/>
      </c>
      <c r="AJ28" s="86" t="str">
        <f t="shared" si="49"/>
        <v/>
      </c>
      <c r="AK28" s="86">
        <f t="shared" si="50"/>
        <v>945.4545454545455</v>
      </c>
      <c r="AL28" s="86" t="str">
        <f t="shared" si="51"/>
        <v/>
      </c>
      <c r="AM28" s="90">
        <f t="shared" si="52"/>
        <v>945.4545454545455</v>
      </c>
    </row>
    <row r="29" spans="1:39">
      <c r="A29" s="80"/>
      <c r="B29" s="81" t="s">
        <v>57</v>
      </c>
      <c r="C29" s="59">
        <f t="shared" si="53"/>
        <v>10</v>
      </c>
      <c r="D29" s="66">
        <f>C29/C41</f>
        <v>2.072538860103627E-2</v>
      </c>
      <c r="E29" s="142">
        <v>0</v>
      </c>
      <c r="F29" s="133">
        <f t="shared" si="0"/>
        <v>0</v>
      </c>
      <c r="G29" s="143">
        <v>0</v>
      </c>
      <c r="H29" s="133">
        <f t="shared" si="1"/>
        <v>0</v>
      </c>
      <c r="I29" s="116">
        <v>0</v>
      </c>
      <c r="J29" s="133">
        <f t="shared" si="13"/>
        <v>0</v>
      </c>
      <c r="K29" s="116">
        <v>0</v>
      </c>
      <c r="L29" s="133">
        <f t="shared" si="17"/>
        <v>0</v>
      </c>
      <c r="M29" s="116">
        <v>0</v>
      </c>
      <c r="N29" s="133">
        <f t="shared" si="18"/>
        <v>0</v>
      </c>
      <c r="O29" s="116">
        <v>0</v>
      </c>
      <c r="P29" s="133">
        <f t="shared" si="19"/>
        <v>0</v>
      </c>
      <c r="Q29" s="116">
        <v>0</v>
      </c>
      <c r="R29" s="133">
        <f t="shared" si="20"/>
        <v>0</v>
      </c>
      <c r="S29" s="116">
        <v>0</v>
      </c>
      <c r="T29" s="133">
        <f t="shared" si="21"/>
        <v>0</v>
      </c>
      <c r="U29" s="116">
        <v>0</v>
      </c>
      <c r="V29" s="133">
        <f t="shared" si="22"/>
        <v>0</v>
      </c>
      <c r="W29" s="116">
        <f>(100*6)/60</f>
        <v>10</v>
      </c>
      <c r="X29" s="133">
        <f t="shared" si="23"/>
        <v>1</v>
      </c>
      <c r="Y29" s="116">
        <v>0</v>
      </c>
      <c r="Z29" s="127">
        <f t="shared" si="24"/>
        <v>0</v>
      </c>
      <c r="AA29" s="81"/>
      <c r="AB29" s="86" t="str">
        <f t="shared" si="41"/>
        <v/>
      </c>
      <c r="AC29" s="86" t="str">
        <f t="shared" si="42"/>
        <v/>
      </c>
      <c r="AD29" s="86" t="str">
        <f t="shared" si="43"/>
        <v/>
      </c>
      <c r="AE29" s="86" t="str">
        <f t="shared" si="44"/>
        <v/>
      </c>
      <c r="AF29" s="86" t="str">
        <f t="shared" si="45"/>
        <v/>
      </c>
      <c r="AG29" s="86" t="str">
        <f t="shared" si="46"/>
        <v/>
      </c>
      <c r="AH29" s="86" t="str">
        <f t="shared" si="47"/>
        <v/>
      </c>
      <c r="AI29" s="86" t="str">
        <f t="shared" si="48"/>
        <v/>
      </c>
      <c r="AJ29" s="86" t="str">
        <f t="shared" si="49"/>
        <v/>
      </c>
      <c r="AK29" s="86">
        <f t="shared" si="50"/>
        <v>472.72727272727275</v>
      </c>
      <c r="AL29" s="86" t="str">
        <f t="shared" si="51"/>
        <v/>
      </c>
      <c r="AM29" s="90">
        <f t="shared" si="52"/>
        <v>472.72727272727275</v>
      </c>
    </row>
    <row r="30" spans="1:39">
      <c r="A30" s="80"/>
      <c r="B30" s="81" t="s">
        <v>69</v>
      </c>
      <c r="C30" s="59">
        <f t="shared" si="53"/>
        <v>15</v>
      </c>
      <c r="D30" s="66">
        <f>C30/C41</f>
        <v>3.1088082901554404E-2</v>
      </c>
      <c r="E30" s="142">
        <v>0</v>
      </c>
      <c r="F30" s="133">
        <f t="shared" si="0"/>
        <v>0</v>
      </c>
      <c r="G30" s="143">
        <v>0</v>
      </c>
      <c r="H30" s="133">
        <f t="shared" si="1"/>
        <v>0</v>
      </c>
      <c r="I30" s="116">
        <v>0</v>
      </c>
      <c r="J30" s="133">
        <f t="shared" si="13"/>
        <v>0</v>
      </c>
      <c r="K30" s="116">
        <v>0</v>
      </c>
      <c r="L30" s="133">
        <f t="shared" si="17"/>
        <v>0</v>
      </c>
      <c r="M30" s="116">
        <v>0</v>
      </c>
      <c r="N30" s="133">
        <f t="shared" si="18"/>
        <v>0</v>
      </c>
      <c r="O30" s="116">
        <v>0</v>
      </c>
      <c r="P30" s="133">
        <f t="shared" si="19"/>
        <v>0</v>
      </c>
      <c r="Q30" s="116">
        <v>0</v>
      </c>
      <c r="R30" s="133">
        <f t="shared" si="20"/>
        <v>0</v>
      </c>
      <c r="S30" s="116">
        <v>0</v>
      </c>
      <c r="T30" s="133">
        <f t="shared" si="21"/>
        <v>0</v>
      </c>
      <c r="U30" s="116">
        <v>0</v>
      </c>
      <c r="V30" s="133">
        <f t="shared" si="22"/>
        <v>0</v>
      </c>
      <c r="W30" s="116">
        <f>(100*6)/60</f>
        <v>10</v>
      </c>
      <c r="X30" s="133">
        <f t="shared" si="23"/>
        <v>0.66666666666666663</v>
      </c>
      <c r="Y30" s="116">
        <f>(100*3)/60</f>
        <v>5</v>
      </c>
      <c r="Z30" s="127">
        <f t="shared" si="24"/>
        <v>0.33333333333333331</v>
      </c>
      <c r="AA30" s="81"/>
      <c r="AB30" s="86" t="str">
        <f t="shared" si="41"/>
        <v/>
      </c>
      <c r="AC30" s="86" t="str">
        <f t="shared" si="42"/>
        <v/>
      </c>
      <c r="AD30" s="86" t="str">
        <f t="shared" si="43"/>
        <v/>
      </c>
      <c r="AE30" s="86" t="str">
        <f t="shared" si="44"/>
        <v/>
      </c>
      <c r="AF30" s="86" t="str">
        <f t="shared" si="45"/>
        <v/>
      </c>
      <c r="AG30" s="86" t="str">
        <f t="shared" si="46"/>
        <v/>
      </c>
      <c r="AH30" s="86" t="str">
        <f t="shared" si="47"/>
        <v/>
      </c>
      <c r="AI30" s="86" t="str">
        <f t="shared" si="48"/>
        <v/>
      </c>
      <c r="AJ30" s="86" t="str">
        <f t="shared" si="49"/>
        <v/>
      </c>
      <c r="AK30" s="86">
        <f t="shared" si="50"/>
        <v>472.72727272727275</v>
      </c>
      <c r="AL30" s="86">
        <f t="shared" si="51"/>
        <v>200</v>
      </c>
      <c r="AM30" s="90">
        <f t="shared" si="52"/>
        <v>672.72727272727275</v>
      </c>
    </row>
    <row r="31" spans="1:39" ht="15.75" thickBot="1">
      <c r="A31" s="82"/>
      <c r="B31" s="83" t="s">
        <v>58</v>
      </c>
      <c r="C31" s="60">
        <f t="shared" si="53"/>
        <v>12</v>
      </c>
      <c r="D31" s="84">
        <f>C31/C41</f>
        <v>2.4870466321243522E-2</v>
      </c>
      <c r="E31" s="144">
        <v>0</v>
      </c>
      <c r="F31" s="134">
        <f t="shared" si="0"/>
        <v>0</v>
      </c>
      <c r="G31" s="145">
        <v>0</v>
      </c>
      <c r="H31" s="134">
        <f t="shared" si="1"/>
        <v>0</v>
      </c>
      <c r="I31" s="117">
        <v>0</v>
      </c>
      <c r="J31" s="134">
        <f t="shared" si="13"/>
        <v>0</v>
      </c>
      <c r="K31" s="117">
        <v>5</v>
      </c>
      <c r="L31" s="134">
        <f t="shared" si="17"/>
        <v>0.41666666666666669</v>
      </c>
      <c r="M31" s="117">
        <v>5</v>
      </c>
      <c r="N31" s="134">
        <f t="shared" si="18"/>
        <v>0.41666666666666669</v>
      </c>
      <c r="O31" s="117">
        <v>0</v>
      </c>
      <c r="P31" s="134">
        <f t="shared" si="19"/>
        <v>0</v>
      </c>
      <c r="Q31" s="117">
        <v>2</v>
      </c>
      <c r="R31" s="134">
        <f t="shared" si="20"/>
        <v>0.16666666666666666</v>
      </c>
      <c r="S31" s="117">
        <v>0</v>
      </c>
      <c r="T31" s="134">
        <f t="shared" si="21"/>
        <v>0</v>
      </c>
      <c r="U31" s="117">
        <v>0</v>
      </c>
      <c r="V31" s="134">
        <f t="shared" si="22"/>
        <v>0</v>
      </c>
      <c r="W31" s="117">
        <v>0</v>
      </c>
      <c r="X31" s="134">
        <f t="shared" si="23"/>
        <v>0</v>
      </c>
      <c r="Y31" s="117">
        <v>0</v>
      </c>
      <c r="Z31" s="128">
        <f t="shared" si="24"/>
        <v>0</v>
      </c>
      <c r="AA31" s="83"/>
      <c r="AB31" s="87" t="str">
        <f t="shared" si="41"/>
        <v/>
      </c>
      <c r="AC31" s="87" t="str">
        <f t="shared" si="42"/>
        <v/>
      </c>
      <c r="AD31" s="87" t="str">
        <f t="shared" si="43"/>
        <v/>
      </c>
      <c r="AE31" s="87">
        <f t="shared" si="44"/>
        <v>363.63636363636368</v>
      </c>
      <c r="AF31" s="87">
        <f t="shared" si="45"/>
        <v>363.63636363636368</v>
      </c>
      <c r="AG31" s="87" t="str">
        <f t="shared" si="46"/>
        <v/>
      </c>
      <c r="AH31" s="87">
        <f t="shared" si="47"/>
        <v>320</v>
      </c>
      <c r="AI31" s="87" t="str">
        <f t="shared" si="48"/>
        <v/>
      </c>
      <c r="AJ31" s="87" t="str">
        <f t="shared" si="49"/>
        <v/>
      </c>
      <c r="AK31" s="87" t="str">
        <f t="shared" si="50"/>
        <v/>
      </c>
      <c r="AL31" s="87" t="str">
        <f t="shared" si="51"/>
        <v/>
      </c>
      <c r="AM31" s="92">
        <f t="shared" si="52"/>
        <v>1047.2727272727275</v>
      </c>
    </row>
    <row r="32" spans="1:39" s="55" customFormat="1" ht="15.75" thickBot="1">
      <c r="A32" s="93"/>
      <c r="B32" s="94" t="s">
        <v>79</v>
      </c>
      <c r="C32" s="76">
        <f>SUM(C24:C31)</f>
        <v>114</v>
      </c>
      <c r="D32" s="77">
        <f>SUM(D24:D31)</f>
        <v>0.23626943005181344</v>
      </c>
      <c r="E32" s="138">
        <f>SUM(E24:E31)</f>
        <v>0</v>
      </c>
      <c r="F32" s="131">
        <f t="shared" si="0"/>
        <v>0</v>
      </c>
      <c r="G32" s="139">
        <f>SUM(G24:G31)</f>
        <v>0</v>
      </c>
      <c r="H32" s="131">
        <f t="shared" si="1"/>
        <v>0</v>
      </c>
      <c r="I32" s="114">
        <f>SUM(I24:I31)</f>
        <v>0</v>
      </c>
      <c r="J32" s="131">
        <f t="shared" si="13"/>
        <v>0</v>
      </c>
      <c r="K32" s="114">
        <f>SUM(K24:K31)</f>
        <v>5</v>
      </c>
      <c r="L32" s="131">
        <f t="shared" si="17"/>
        <v>4.3859649122807015E-2</v>
      </c>
      <c r="M32" s="114">
        <f>SUM(M24:M31)</f>
        <v>15</v>
      </c>
      <c r="N32" s="131">
        <f t="shared" si="18"/>
        <v>0.13157894736842105</v>
      </c>
      <c r="O32" s="114">
        <f>SUM(O24:O31)</f>
        <v>0</v>
      </c>
      <c r="P32" s="131">
        <f t="shared" si="19"/>
        <v>0</v>
      </c>
      <c r="Q32" s="114">
        <f>SUM(Q24:Q31)</f>
        <v>4</v>
      </c>
      <c r="R32" s="131">
        <f t="shared" si="20"/>
        <v>3.5087719298245612E-2</v>
      </c>
      <c r="S32" s="114">
        <f>SUM(S24:S31)</f>
        <v>5</v>
      </c>
      <c r="T32" s="131">
        <f t="shared" si="21"/>
        <v>4.3859649122807015E-2</v>
      </c>
      <c r="U32" s="114">
        <f>SUM(U24:U31)</f>
        <v>30</v>
      </c>
      <c r="V32" s="131">
        <f t="shared" si="22"/>
        <v>0.26315789473684209</v>
      </c>
      <c r="W32" s="114">
        <f>SUM(W24:W31)</f>
        <v>40</v>
      </c>
      <c r="X32" s="131">
        <f t="shared" si="23"/>
        <v>0.35087719298245612</v>
      </c>
      <c r="Y32" s="114">
        <f>SUM(Y24:Y31)</f>
        <v>15</v>
      </c>
      <c r="Z32" s="125">
        <f t="shared" si="24"/>
        <v>0.13157894736842105</v>
      </c>
      <c r="AA32" s="95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7">
        <f>SUM(AM24:AM31)</f>
        <v>6840.0000000000018</v>
      </c>
    </row>
    <row r="33" spans="1:39">
      <c r="A33" s="111" t="s">
        <v>59</v>
      </c>
      <c r="B33" s="79" t="s">
        <v>63</v>
      </c>
      <c r="C33" s="58">
        <f t="shared" ref="C33:C35" si="54">E33+G33+I33+K33+M33+O33+Q33+S33+U33+W33+Y33</f>
        <v>24</v>
      </c>
      <c r="D33" s="65">
        <f>C33/C41</f>
        <v>4.9740932642487044E-2</v>
      </c>
      <c r="E33" s="140">
        <v>0</v>
      </c>
      <c r="F33" s="132">
        <f>IF(ISERROR(E33/C33),0,(E33/C33))</f>
        <v>0</v>
      </c>
      <c r="G33" s="141">
        <v>0</v>
      </c>
      <c r="H33" s="132">
        <f>IF(ISERROR(G33/C33),0,(G33/C33))</f>
        <v>0</v>
      </c>
      <c r="I33" s="115">
        <v>0</v>
      </c>
      <c r="J33" s="132">
        <f t="shared" si="13"/>
        <v>0</v>
      </c>
      <c r="K33" s="115">
        <v>2</v>
      </c>
      <c r="L33" s="132">
        <f t="shared" si="17"/>
        <v>8.3333333333333329E-2</v>
      </c>
      <c r="M33" s="115">
        <v>5</v>
      </c>
      <c r="N33" s="132">
        <f t="shared" si="18"/>
        <v>0.20833333333333334</v>
      </c>
      <c r="O33" s="115">
        <v>0</v>
      </c>
      <c r="P33" s="132">
        <f t="shared" si="19"/>
        <v>0</v>
      </c>
      <c r="Q33" s="115">
        <v>0</v>
      </c>
      <c r="R33" s="132">
        <f t="shared" si="20"/>
        <v>0</v>
      </c>
      <c r="S33" s="115">
        <v>2</v>
      </c>
      <c r="T33" s="132">
        <f t="shared" si="21"/>
        <v>8.3333333333333329E-2</v>
      </c>
      <c r="U33" s="115">
        <v>5</v>
      </c>
      <c r="V33" s="132">
        <f t="shared" si="22"/>
        <v>0.20833333333333334</v>
      </c>
      <c r="W33" s="115">
        <v>10</v>
      </c>
      <c r="X33" s="132">
        <f t="shared" si="23"/>
        <v>0.41666666666666669</v>
      </c>
      <c r="Y33" s="115">
        <v>0</v>
      </c>
      <c r="Z33" s="126">
        <f t="shared" si="24"/>
        <v>0</v>
      </c>
      <c r="AA33" s="79"/>
      <c r="AB33" s="85" t="str">
        <f t="shared" si="41"/>
        <v/>
      </c>
      <c r="AC33" s="85" t="str">
        <f t="shared" si="42"/>
        <v/>
      </c>
      <c r="AD33" s="85" t="str">
        <f t="shared" si="43"/>
        <v/>
      </c>
      <c r="AE33" s="85">
        <f t="shared" si="44"/>
        <v>145.45454545454547</v>
      </c>
      <c r="AF33" s="85">
        <f t="shared" si="45"/>
        <v>363.63636363636368</v>
      </c>
      <c r="AG33" s="85" t="str">
        <f t="shared" si="46"/>
        <v/>
      </c>
      <c r="AH33" s="85" t="str">
        <f t="shared" si="47"/>
        <v/>
      </c>
      <c r="AI33" s="85">
        <f t="shared" si="48"/>
        <v>203.63636363636363</v>
      </c>
      <c r="AJ33" s="85">
        <f t="shared" si="49"/>
        <v>290.90909090909088</v>
      </c>
      <c r="AK33" s="85">
        <f t="shared" si="50"/>
        <v>472.72727272727275</v>
      </c>
      <c r="AL33" s="85" t="str">
        <f t="shared" si="51"/>
        <v/>
      </c>
      <c r="AM33" s="91">
        <f t="shared" si="52"/>
        <v>1476.3636363636365</v>
      </c>
    </row>
    <row r="34" spans="1:39">
      <c r="A34" s="80"/>
      <c r="B34" s="81" t="s">
        <v>61</v>
      </c>
      <c r="C34" s="59">
        <f t="shared" si="54"/>
        <v>24</v>
      </c>
      <c r="D34" s="66">
        <f>C34/C41</f>
        <v>4.9740932642487044E-2</v>
      </c>
      <c r="E34" s="142">
        <v>0</v>
      </c>
      <c r="F34" s="133">
        <f t="shared" ref="F34:F41" si="55">IF(ISERROR(E34/C34),0,(E34/C34))</f>
        <v>0</v>
      </c>
      <c r="G34" s="143">
        <v>0</v>
      </c>
      <c r="H34" s="133">
        <f t="shared" ref="H34:H41" si="56">IF(ISERROR(G34/C34),0,(G34/C34))</f>
        <v>0</v>
      </c>
      <c r="I34" s="116">
        <v>0</v>
      </c>
      <c r="J34" s="133">
        <f t="shared" si="13"/>
        <v>0</v>
      </c>
      <c r="K34" s="116">
        <v>2</v>
      </c>
      <c r="L34" s="133">
        <f t="shared" si="17"/>
        <v>8.3333333333333329E-2</v>
      </c>
      <c r="M34" s="116">
        <v>5</v>
      </c>
      <c r="N34" s="133">
        <f t="shared" si="18"/>
        <v>0.20833333333333334</v>
      </c>
      <c r="O34" s="116">
        <v>0</v>
      </c>
      <c r="P34" s="133">
        <f t="shared" si="19"/>
        <v>0</v>
      </c>
      <c r="Q34" s="116">
        <v>0</v>
      </c>
      <c r="R34" s="133">
        <f t="shared" si="20"/>
        <v>0</v>
      </c>
      <c r="S34" s="116">
        <v>2</v>
      </c>
      <c r="T34" s="133">
        <f t="shared" si="21"/>
        <v>8.3333333333333329E-2</v>
      </c>
      <c r="U34" s="116">
        <v>10</v>
      </c>
      <c r="V34" s="133">
        <f t="shared" si="22"/>
        <v>0.41666666666666669</v>
      </c>
      <c r="W34" s="116">
        <v>5</v>
      </c>
      <c r="X34" s="133">
        <f t="shared" si="23"/>
        <v>0.20833333333333334</v>
      </c>
      <c r="Y34" s="116">
        <v>0</v>
      </c>
      <c r="Z34" s="127">
        <f t="shared" si="24"/>
        <v>0</v>
      </c>
      <c r="AA34" s="81"/>
      <c r="AB34" s="86" t="str">
        <f t="shared" si="41"/>
        <v/>
      </c>
      <c r="AC34" s="86" t="str">
        <f t="shared" si="42"/>
        <v/>
      </c>
      <c r="AD34" s="86" t="str">
        <f t="shared" si="43"/>
        <v/>
      </c>
      <c r="AE34" s="86">
        <f t="shared" si="44"/>
        <v>145.45454545454547</v>
      </c>
      <c r="AF34" s="86">
        <f t="shared" si="45"/>
        <v>363.63636363636368</v>
      </c>
      <c r="AG34" s="86" t="str">
        <f t="shared" si="46"/>
        <v/>
      </c>
      <c r="AH34" s="86" t="str">
        <f t="shared" si="47"/>
        <v/>
      </c>
      <c r="AI34" s="86">
        <f t="shared" si="48"/>
        <v>203.63636363636363</v>
      </c>
      <c r="AJ34" s="86">
        <f t="shared" si="49"/>
        <v>581.81818181818176</v>
      </c>
      <c r="AK34" s="86">
        <f t="shared" si="50"/>
        <v>236.36363636363637</v>
      </c>
      <c r="AL34" s="86" t="str">
        <f t="shared" si="51"/>
        <v/>
      </c>
      <c r="AM34" s="90">
        <f t="shared" si="52"/>
        <v>1530.909090909091</v>
      </c>
    </row>
    <row r="35" spans="1:39" ht="15.75" thickBot="1">
      <c r="A35" s="82"/>
      <c r="B35" s="83" t="s">
        <v>62</v>
      </c>
      <c r="C35" s="60">
        <f t="shared" si="54"/>
        <v>36</v>
      </c>
      <c r="D35" s="84">
        <f>C35/C41</f>
        <v>7.4611398963730563E-2</v>
      </c>
      <c r="E35" s="144">
        <v>0</v>
      </c>
      <c r="F35" s="134">
        <f t="shared" si="55"/>
        <v>0</v>
      </c>
      <c r="G35" s="145">
        <v>0</v>
      </c>
      <c r="H35" s="134">
        <f t="shared" si="56"/>
        <v>0</v>
      </c>
      <c r="I35" s="117">
        <v>0</v>
      </c>
      <c r="J35" s="134">
        <f t="shared" si="13"/>
        <v>0</v>
      </c>
      <c r="K35" s="117">
        <v>2</v>
      </c>
      <c r="L35" s="134">
        <f t="shared" si="17"/>
        <v>5.5555555555555552E-2</v>
      </c>
      <c r="M35" s="117">
        <v>5</v>
      </c>
      <c r="N35" s="134">
        <f t="shared" si="18"/>
        <v>0.1388888888888889</v>
      </c>
      <c r="O35" s="117">
        <v>0</v>
      </c>
      <c r="P35" s="134">
        <f t="shared" si="19"/>
        <v>0</v>
      </c>
      <c r="Q35" s="117">
        <v>2</v>
      </c>
      <c r="R35" s="134">
        <f t="shared" si="20"/>
        <v>5.5555555555555552E-2</v>
      </c>
      <c r="S35" s="117">
        <v>2</v>
      </c>
      <c r="T35" s="134">
        <f t="shared" si="21"/>
        <v>5.5555555555555552E-2</v>
      </c>
      <c r="U35" s="119">
        <v>5</v>
      </c>
      <c r="V35" s="134">
        <f t="shared" si="22"/>
        <v>0.1388888888888889</v>
      </c>
      <c r="W35" s="117">
        <v>0</v>
      </c>
      <c r="X35" s="134">
        <f t="shared" si="23"/>
        <v>0</v>
      </c>
      <c r="Y35" s="117">
        <f>(100*12)/60</f>
        <v>20</v>
      </c>
      <c r="Z35" s="128">
        <f t="shared" si="24"/>
        <v>0.55555555555555558</v>
      </c>
      <c r="AA35" s="83"/>
      <c r="AB35" s="87" t="str">
        <f t="shared" si="41"/>
        <v/>
      </c>
      <c r="AC35" s="87" t="str">
        <f t="shared" si="42"/>
        <v/>
      </c>
      <c r="AD35" s="87" t="str">
        <f t="shared" si="43"/>
        <v/>
      </c>
      <c r="AE35" s="87">
        <f t="shared" si="44"/>
        <v>145.45454545454547</v>
      </c>
      <c r="AF35" s="87">
        <f t="shared" si="45"/>
        <v>363.63636363636368</v>
      </c>
      <c r="AG35" s="87" t="str">
        <f t="shared" si="46"/>
        <v/>
      </c>
      <c r="AH35" s="87">
        <f t="shared" si="47"/>
        <v>320</v>
      </c>
      <c r="AI35" s="87">
        <f t="shared" si="48"/>
        <v>203.63636363636363</v>
      </c>
      <c r="AJ35" s="87">
        <f t="shared" si="49"/>
        <v>290.90909090909088</v>
      </c>
      <c r="AK35" s="87" t="str">
        <f t="shared" si="50"/>
        <v/>
      </c>
      <c r="AL35" s="87">
        <f t="shared" si="51"/>
        <v>800</v>
      </c>
      <c r="AM35" s="92">
        <f t="shared" si="52"/>
        <v>2123.6363636363635</v>
      </c>
    </row>
    <row r="36" spans="1:39" s="55" customFormat="1" ht="15.75" thickBot="1">
      <c r="A36" s="93"/>
      <c r="B36" s="94" t="s">
        <v>80</v>
      </c>
      <c r="C36" s="76">
        <f>SUM(C33:C35)</f>
        <v>84</v>
      </c>
      <c r="D36" s="77">
        <f>SUM(D33:D35)</f>
        <v>0.17409326424870464</v>
      </c>
      <c r="E36" s="138">
        <f>SUM(E33:E35)</f>
        <v>0</v>
      </c>
      <c r="F36" s="131">
        <f t="shared" si="55"/>
        <v>0</v>
      </c>
      <c r="G36" s="139">
        <f>SUM(G33:G35)</f>
        <v>0</v>
      </c>
      <c r="H36" s="131">
        <f t="shared" si="56"/>
        <v>0</v>
      </c>
      <c r="I36" s="114">
        <f>SUM(I33:I35)</f>
        <v>0</v>
      </c>
      <c r="J36" s="131">
        <f t="shared" si="13"/>
        <v>0</v>
      </c>
      <c r="K36" s="114">
        <f>SUM(K33:K35)</f>
        <v>6</v>
      </c>
      <c r="L36" s="131">
        <f t="shared" si="17"/>
        <v>7.1428571428571425E-2</v>
      </c>
      <c r="M36" s="114">
        <f>SUM(M33:M35)</f>
        <v>15</v>
      </c>
      <c r="N36" s="131">
        <f t="shared" si="18"/>
        <v>0.17857142857142858</v>
      </c>
      <c r="O36" s="114">
        <f>SUM(O33:O35)</f>
        <v>0</v>
      </c>
      <c r="P36" s="131">
        <f t="shared" si="19"/>
        <v>0</v>
      </c>
      <c r="Q36" s="114">
        <f>SUM(Q33:Q35)</f>
        <v>2</v>
      </c>
      <c r="R36" s="131">
        <f t="shared" si="20"/>
        <v>2.3809523809523808E-2</v>
      </c>
      <c r="S36" s="114">
        <f>SUM(S33:S35)</f>
        <v>6</v>
      </c>
      <c r="T36" s="131">
        <f t="shared" si="21"/>
        <v>7.1428571428571425E-2</v>
      </c>
      <c r="U36" s="114">
        <f>SUM(U33:U35)</f>
        <v>20</v>
      </c>
      <c r="V36" s="131">
        <f t="shared" si="22"/>
        <v>0.23809523809523808</v>
      </c>
      <c r="W36" s="114">
        <f>SUM(W33:W35)</f>
        <v>15</v>
      </c>
      <c r="X36" s="131">
        <f t="shared" si="23"/>
        <v>0.17857142857142858</v>
      </c>
      <c r="Y36" s="114">
        <f>SUM(Y33:Y35)</f>
        <v>20</v>
      </c>
      <c r="Z36" s="125">
        <f t="shared" si="24"/>
        <v>0.23809523809523808</v>
      </c>
      <c r="AA36" s="95"/>
      <c r="AB36" s="96"/>
      <c r="AC36" s="96"/>
      <c r="AD36" s="96" t="str">
        <f t="shared" si="43"/>
        <v/>
      </c>
      <c r="AE36" s="96"/>
      <c r="AF36" s="96"/>
      <c r="AG36" s="96"/>
      <c r="AH36" s="96"/>
      <c r="AI36" s="96"/>
      <c r="AJ36" s="96"/>
      <c r="AK36" s="96"/>
      <c r="AL36" s="96"/>
      <c r="AM36" s="97">
        <f>SUM(AM33:AM35)</f>
        <v>5130.909090909091</v>
      </c>
    </row>
    <row r="37" spans="1:39">
      <c r="A37" s="111" t="s">
        <v>64</v>
      </c>
      <c r="B37" s="79" t="s">
        <v>60</v>
      </c>
      <c r="C37" s="58">
        <f t="shared" ref="C37:C39" si="57">E37+G37+I37+K37+M37+O37+Q37+S37+U37+W37+Y37</f>
        <v>40</v>
      </c>
      <c r="D37" s="65">
        <f>C37/C41</f>
        <v>8.2901554404145081E-2</v>
      </c>
      <c r="E37" s="140">
        <v>0</v>
      </c>
      <c r="F37" s="132">
        <f t="shared" si="55"/>
        <v>0</v>
      </c>
      <c r="G37" s="141">
        <v>0</v>
      </c>
      <c r="H37" s="132">
        <f t="shared" si="56"/>
        <v>0</v>
      </c>
      <c r="I37" s="115">
        <v>0</v>
      </c>
      <c r="J37" s="132">
        <f t="shared" si="13"/>
        <v>0</v>
      </c>
      <c r="K37" s="115">
        <v>0</v>
      </c>
      <c r="L37" s="132">
        <f t="shared" si="17"/>
        <v>0</v>
      </c>
      <c r="M37" s="115">
        <v>0</v>
      </c>
      <c r="N37" s="132">
        <f t="shared" si="18"/>
        <v>0</v>
      </c>
      <c r="O37" s="115">
        <v>0</v>
      </c>
      <c r="P37" s="132">
        <f t="shared" si="19"/>
        <v>0</v>
      </c>
      <c r="Q37" s="115">
        <v>0</v>
      </c>
      <c r="R37" s="132">
        <f t="shared" si="20"/>
        <v>0</v>
      </c>
      <c r="S37" s="115">
        <v>10</v>
      </c>
      <c r="T37" s="132">
        <f t="shared" si="21"/>
        <v>0.25</v>
      </c>
      <c r="U37" s="115">
        <v>10</v>
      </c>
      <c r="V37" s="132">
        <f t="shared" si="22"/>
        <v>0.25</v>
      </c>
      <c r="W37" s="115">
        <v>0</v>
      </c>
      <c r="X37" s="132">
        <f t="shared" si="23"/>
        <v>0</v>
      </c>
      <c r="Y37" s="115">
        <v>20</v>
      </c>
      <c r="Z37" s="126">
        <f t="shared" si="24"/>
        <v>0.5</v>
      </c>
      <c r="AA37" s="79"/>
      <c r="AB37" s="85" t="str">
        <f t="shared" si="41"/>
        <v/>
      </c>
      <c r="AC37" s="85" t="str">
        <f t="shared" si="42"/>
        <v/>
      </c>
      <c r="AD37" s="85" t="str">
        <f t="shared" si="43"/>
        <v/>
      </c>
      <c r="AE37" s="85" t="str">
        <f t="shared" si="44"/>
        <v/>
      </c>
      <c r="AF37" s="85" t="str">
        <f t="shared" si="45"/>
        <v/>
      </c>
      <c r="AG37" s="85" t="str">
        <f t="shared" si="46"/>
        <v/>
      </c>
      <c r="AH37" s="85" t="str">
        <f t="shared" si="47"/>
        <v/>
      </c>
      <c r="AI37" s="85">
        <f t="shared" si="48"/>
        <v>1018.1818181818181</v>
      </c>
      <c r="AJ37" s="85">
        <f t="shared" si="49"/>
        <v>581.81818181818176</v>
      </c>
      <c r="AK37" s="85" t="str">
        <f t="shared" si="50"/>
        <v/>
      </c>
      <c r="AL37" s="85">
        <f t="shared" si="51"/>
        <v>800</v>
      </c>
      <c r="AM37" s="91">
        <f t="shared" si="52"/>
        <v>2400</v>
      </c>
    </row>
    <row r="38" spans="1:39">
      <c r="A38" s="80"/>
      <c r="B38" s="81" t="s">
        <v>65</v>
      </c>
      <c r="C38" s="59">
        <f t="shared" si="57"/>
        <v>40</v>
      </c>
      <c r="D38" s="66">
        <f>C38/C41</f>
        <v>8.2901554404145081E-2</v>
      </c>
      <c r="E38" s="142">
        <v>0</v>
      </c>
      <c r="F38" s="133">
        <f t="shared" si="55"/>
        <v>0</v>
      </c>
      <c r="G38" s="143">
        <v>0</v>
      </c>
      <c r="H38" s="133">
        <f t="shared" si="56"/>
        <v>0</v>
      </c>
      <c r="I38" s="116">
        <v>0</v>
      </c>
      <c r="J38" s="133">
        <f t="shared" si="13"/>
        <v>0</v>
      </c>
      <c r="K38" s="116">
        <v>0</v>
      </c>
      <c r="L38" s="133">
        <f t="shared" si="17"/>
        <v>0</v>
      </c>
      <c r="M38" s="116">
        <v>0</v>
      </c>
      <c r="N38" s="133">
        <f t="shared" si="18"/>
        <v>0</v>
      </c>
      <c r="O38" s="116">
        <v>0</v>
      </c>
      <c r="P38" s="133">
        <f t="shared" si="19"/>
        <v>0</v>
      </c>
      <c r="Q38" s="116">
        <v>0</v>
      </c>
      <c r="R38" s="133">
        <f t="shared" si="20"/>
        <v>0</v>
      </c>
      <c r="S38" s="116">
        <v>10</v>
      </c>
      <c r="T38" s="133">
        <f t="shared" si="21"/>
        <v>0.25</v>
      </c>
      <c r="U38" s="116">
        <v>10</v>
      </c>
      <c r="V38" s="133">
        <f t="shared" si="22"/>
        <v>0.25</v>
      </c>
      <c r="W38" s="116">
        <v>0</v>
      </c>
      <c r="X38" s="133">
        <f t="shared" si="23"/>
        <v>0</v>
      </c>
      <c r="Y38" s="116">
        <f>(100*12)/60</f>
        <v>20</v>
      </c>
      <c r="Z38" s="127">
        <f t="shared" si="24"/>
        <v>0.5</v>
      </c>
      <c r="AA38" s="81"/>
      <c r="AB38" s="86" t="str">
        <f t="shared" si="41"/>
        <v/>
      </c>
      <c r="AC38" s="86" t="str">
        <f t="shared" si="42"/>
        <v/>
      </c>
      <c r="AD38" s="86" t="str">
        <f t="shared" si="43"/>
        <v/>
      </c>
      <c r="AE38" s="86" t="str">
        <f t="shared" si="44"/>
        <v/>
      </c>
      <c r="AF38" s="86" t="str">
        <f t="shared" si="45"/>
        <v/>
      </c>
      <c r="AG38" s="86" t="str">
        <f t="shared" si="46"/>
        <v/>
      </c>
      <c r="AH38" s="86" t="str">
        <f t="shared" si="47"/>
        <v/>
      </c>
      <c r="AI38" s="86">
        <f t="shared" si="48"/>
        <v>1018.1818181818181</v>
      </c>
      <c r="AJ38" s="86">
        <f t="shared" si="49"/>
        <v>581.81818181818176</v>
      </c>
      <c r="AK38" s="86" t="str">
        <f t="shared" si="50"/>
        <v/>
      </c>
      <c r="AL38" s="86">
        <f t="shared" si="51"/>
        <v>800</v>
      </c>
      <c r="AM38" s="90">
        <f t="shared" si="52"/>
        <v>2400</v>
      </c>
    </row>
    <row r="39" spans="1:39" ht="15.75" thickBot="1">
      <c r="A39" s="82"/>
      <c r="B39" s="83" t="s">
        <v>52</v>
      </c>
      <c r="C39" s="60">
        <f t="shared" si="57"/>
        <v>33</v>
      </c>
      <c r="D39" s="84">
        <f>C39/C41</f>
        <v>6.8393782383419685E-2</v>
      </c>
      <c r="E39" s="144">
        <v>0</v>
      </c>
      <c r="F39" s="134">
        <f t="shared" si="55"/>
        <v>0</v>
      </c>
      <c r="G39" s="145">
        <v>2</v>
      </c>
      <c r="H39" s="134">
        <f t="shared" si="56"/>
        <v>6.0606060606060608E-2</v>
      </c>
      <c r="I39" s="117">
        <v>3</v>
      </c>
      <c r="J39" s="134">
        <f t="shared" si="13"/>
        <v>9.0909090909090912E-2</v>
      </c>
      <c r="K39" s="117">
        <v>0</v>
      </c>
      <c r="L39" s="134">
        <f t="shared" si="17"/>
        <v>0</v>
      </c>
      <c r="M39" s="117">
        <v>0</v>
      </c>
      <c r="N39" s="134">
        <f t="shared" si="18"/>
        <v>0</v>
      </c>
      <c r="O39" s="117">
        <v>0</v>
      </c>
      <c r="P39" s="134">
        <f t="shared" si="19"/>
        <v>0</v>
      </c>
      <c r="Q39" s="117">
        <v>3</v>
      </c>
      <c r="R39" s="134">
        <f t="shared" si="20"/>
        <v>9.0909090909090912E-2</v>
      </c>
      <c r="S39" s="117">
        <v>10</v>
      </c>
      <c r="T39" s="134">
        <f t="shared" si="21"/>
        <v>0.30303030303030304</v>
      </c>
      <c r="U39" s="117">
        <v>15</v>
      </c>
      <c r="V39" s="134">
        <f t="shared" si="22"/>
        <v>0.45454545454545453</v>
      </c>
      <c r="W39" s="117">
        <v>0</v>
      </c>
      <c r="X39" s="134">
        <f t="shared" si="23"/>
        <v>0</v>
      </c>
      <c r="Y39" s="117">
        <v>0</v>
      </c>
      <c r="Z39" s="128">
        <f t="shared" si="24"/>
        <v>0</v>
      </c>
      <c r="AA39" s="83"/>
      <c r="AB39" s="87" t="str">
        <f t="shared" si="41"/>
        <v/>
      </c>
      <c r="AC39" s="87">
        <f t="shared" si="42"/>
        <v>436.36363636363637</v>
      </c>
      <c r="AD39" s="87">
        <f t="shared" si="43"/>
        <v>327.27272727272725</v>
      </c>
      <c r="AE39" s="87" t="str">
        <f t="shared" si="44"/>
        <v/>
      </c>
      <c r="AF39" s="87" t="str">
        <f t="shared" si="45"/>
        <v/>
      </c>
      <c r="AG39" s="87" t="str">
        <f t="shared" si="46"/>
        <v/>
      </c>
      <c r="AH39" s="87">
        <f t="shared" si="47"/>
        <v>480</v>
      </c>
      <c r="AI39" s="87">
        <f t="shared" si="48"/>
        <v>1018.1818181818181</v>
      </c>
      <c r="AJ39" s="87">
        <f t="shared" si="49"/>
        <v>872.72727272727275</v>
      </c>
      <c r="AK39" s="87" t="str">
        <f t="shared" si="50"/>
        <v/>
      </c>
      <c r="AL39" s="87" t="str">
        <f t="shared" si="51"/>
        <v/>
      </c>
      <c r="AM39" s="92">
        <f t="shared" si="52"/>
        <v>3134.545454545454</v>
      </c>
    </row>
    <row r="40" spans="1:39" s="55" customFormat="1" ht="15.75" thickBot="1">
      <c r="A40" s="93"/>
      <c r="B40" s="94" t="s">
        <v>81</v>
      </c>
      <c r="C40" s="76">
        <f>SUM(C37:C39)</f>
        <v>113</v>
      </c>
      <c r="D40" s="77">
        <f>SUM(D37:D39)</f>
        <v>0.23419689119170983</v>
      </c>
      <c r="E40" s="138">
        <f>SUM(E37:E39)</f>
        <v>0</v>
      </c>
      <c r="F40" s="131">
        <f t="shared" si="55"/>
        <v>0</v>
      </c>
      <c r="G40" s="139">
        <f>SUM(G37:G39)</f>
        <v>2</v>
      </c>
      <c r="H40" s="131">
        <f t="shared" si="56"/>
        <v>1.7699115044247787E-2</v>
      </c>
      <c r="I40" s="114">
        <f>SUM(I37:I39)</f>
        <v>3</v>
      </c>
      <c r="J40" s="131">
        <f t="shared" si="13"/>
        <v>2.6548672566371681E-2</v>
      </c>
      <c r="K40" s="114">
        <f>SUM(K37:K39)</f>
        <v>0</v>
      </c>
      <c r="L40" s="131">
        <f t="shared" si="17"/>
        <v>0</v>
      </c>
      <c r="M40" s="114">
        <f>SUM(M37:M39)</f>
        <v>0</v>
      </c>
      <c r="N40" s="131">
        <f t="shared" si="18"/>
        <v>0</v>
      </c>
      <c r="O40" s="114">
        <f>SUM(O37:O39)</f>
        <v>0</v>
      </c>
      <c r="P40" s="131">
        <f t="shared" si="19"/>
        <v>0</v>
      </c>
      <c r="Q40" s="114">
        <f>SUM(Q37:Q39)</f>
        <v>3</v>
      </c>
      <c r="R40" s="131">
        <f t="shared" si="20"/>
        <v>2.6548672566371681E-2</v>
      </c>
      <c r="S40" s="114">
        <f>SUM(S37:S39)</f>
        <v>30</v>
      </c>
      <c r="T40" s="131">
        <f t="shared" si="21"/>
        <v>0.26548672566371684</v>
      </c>
      <c r="U40" s="114">
        <f>SUM(U37:U39)</f>
        <v>35</v>
      </c>
      <c r="V40" s="131">
        <f t="shared" si="22"/>
        <v>0.30973451327433627</v>
      </c>
      <c r="W40" s="114">
        <f>SUM(W37:W39)</f>
        <v>0</v>
      </c>
      <c r="X40" s="131">
        <f t="shared" si="23"/>
        <v>0</v>
      </c>
      <c r="Y40" s="114">
        <f>SUM(Y37:Y39)</f>
        <v>40</v>
      </c>
      <c r="Z40" s="125">
        <f t="shared" si="24"/>
        <v>0.35398230088495575</v>
      </c>
      <c r="AA40" s="95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7">
        <f>SUM(AM37:AM39)</f>
        <v>7934.545454545454</v>
      </c>
    </row>
    <row r="41" spans="1:39" s="55" customFormat="1" ht="15.75" thickBot="1">
      <c r="A41" s="103" t="s">
        <v>28</v>
      </c>
      <c r="B41" s="104"/>
      <c r="C41" s="101">
        <f>C5+C13+C23+C32+C36+C40</f>
        <v>482.5</v>
      </c>
      <c r="D41" s="102">
        <f>D5+D13+D23+D32+D36+D40</f>
        <v>0.99999999999999989</v>
      </c>
      <c r="E41" s="135">
        <f>E6+E13+E23+E32+E36+E40</f>
        <v>15</v>
      </c>
      <c r="F41" s="129">
        <f t="shared" si="55"/>
        <v>3.1088082901554404E-2</v>
      </c>
      <c r="G41" s="135">
        <f>G6+G13+G23+G32+G36+G40</f>
        <v>23</v>
      </c>
      <c r="H41" s="129">
        <f t="shared" si="56"/>
        <v>4.7668393782383418E-2</v>
      </c>
      <c r="I41" s="118">
        <f>I6+I13+I23+I32+I36+I40</f>
        <v>37</v>
      </c>
      <c r="J41" s="129">
        <f t="shared" si="13"/>
        <v>7.6683937823834203E-2</v>
      </c>
      <c r="K41" s="118">
        <f>K6+K13+K23+K32+K36+K40</f>
        <v>53</v>
      </c>
      <c r="L41" s="129">
        <f t="shared" si="17"/>
        <v>0.10984455958549223</v>
      </c>
      <c r="M41" s="118">
        <f>M6+M13+M23+M32+M36+M40</f>
        <v>47</v>
      </c>
      <c r="N41" s="129">
        <f t="shared" si="18"/>
        <v>9.7409326424870463E-2</v>
      </c>
      <c r="O41" s="118">
        <f>O6+O13+O23+O32+O36+O40</f>
        <v>25</v>
      </c>
      <c r="P41" s="129">
        <f t="shared" si="19"/>
        <v>5.181347150259067E-2</v>
      </c>
      <c r="Q41" s="118">
        <f>Q6+Q13+Q23+Q32+Q36+Q40</f>
        <v>20.5</v>
      </c>
      <c r="R41" s="129">
        <f t="shared" si="20"/>
        <v>4.2487046632124353E-2</v>
      </c>
      <c r="S41" s="118">
        <f>S6+S13+S23+S32+S36+S40</f>
        <v>42</v>
      </c>
      <c r="T41" s="129">
        <f t="shared" si="21"/>
        <v>8.7046632124352333E-2</v>
      </c>
      <c r="U41" s="118">
        <f>U6+U13+U23+U32+U36+U40</f>
        <v>90</v>
      </c>
      <c r="V41" s="129">
        <f t="shared" si="22"/>
        <v>0.18652849740932642</v>
      </c>
      <c r="W41" s="118">
        <f>W6+W13+W23+W32+W36+W40</f>
        <v>55</v>
      </c>
      <c r="X41" s="129">
        <f t="shared" si="23"/>
        <v>0.11398963730569948</v>
      </c>
      <c r="Y41" s="118">
        <f>Y6+Y13+Y23+Y32+Y36+Y40</f>
        <v>75</v>
      </c>
      <c r="Z41" s="129">
        <f t="shared" si="24"/>
        <v>0.15544041450777202</v>
      </c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47">
        <f>AM5+AM13+AM23+AM32+AM36+AM40</f>
        <v>40356.36363636364</v>
      </c>
    </row>
    <row r="42" spans="1:39">
      <c r="A42" s="153" t="s">
        <v>75</v>
      </c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68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4">
        <f>'Top Down Method'!C28</f>
        <v>40296</v>
      </c>
    </row>
    <row r="43" spans="1:39">
      <c r="A43" s="154" t="s">
        <v>74</v>
      </c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69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4">
        <f>AM41-AM42</f>
        <v>60.363636363639671</v>
      </c>
    </row>
    <row r="44" spans="1:39">
      <c r="A44" s="108" t="s">
        <v>83</v>
      </c>
    </row>
    <row r="45" spans="1:39">
      <c r="A45" t="s">
        <v>88</v>
      </c>
    </row>
    <row r="46" spans="1:39">
      <c r="A46" t="s">
        <v>84</v>
      </c>
    </row>
    <row r="47" spans="1:39">
      <c r="A47" t="s">
        <v>85</v>
      </c>
    </row>
    <row r="48" spans="1:39">
      <c r="A48" t="s">
        <v>96</v>
      </c>
    </row>
    <row r="49" spans="1:1">
      <c r="A49" t="s">
        <v>97</v>
      </c>
    </row>
    <row r="50" spans="1:1">
      <c r="A50" t="s">
        <v>86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87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60" spans="1:1">
      <c r="A60" s="157" t="s">
        <v>107</v>
      </c>
    </row>
  </sheetData>
  <mergeCells count="5">
    <mergeCell ref="E3:Y3"/>
    <mergeCell ref="A42:Y42"/>
    <mergeCell ref="A43:Y43"/>
    <mergeCell ref="A1:AM1"/>
    <mergeCell ref="A2:AM2"/>
  </mergeCells>
  <conditionalFormatting sqref="AM7:AM12 AM5 AM14:AM22 AM24:AM31 AM33:AM35 AM37:AM39">
    <cfRule type="colorScale" priority="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Z5:Z40 E37:Y39 E14:Y22 E24:Y31 E33:Y35 E5:Y5 E7:Y12">
    <cfRule type="cellIs" dxfId="0" priority="13" operator="greaterThan">
      <formula>0</formula>
    </cfRule>
  </conditionalFormatting>
  <conditionalFormatting sqref="G5 E5 I5 K5 Q5 E7:E8 K8 S8 U8 Q7:Q9 Q11 I7:I12 G7:G12 E10:E12 G14 I14 K14 M14:M17 K17 I17 O18:O19 M20 K19:K21 I20 G20 E20 I22 M24:M26 K31 M31 Q31 Q27 S27 U27 W28:W30 Y27 Y30 W33:W34 Y35 U33:U35 S33:S35 Q35 M33:M35 K33:K35 Y37:Y38 U37:U39 S37:S39 Q39 I39 G39">
    <cfRule type="colorScale" priority="1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AM6 AM13 AM23 AM32 AM36 AM40">
    <cfRule type="colorScale" priority="1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7:C12 C5 C14:C22 C24:C31 C33:C35 C37:C39"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6 C13 C23 C32 C36 C40">
    <cfRule type="colorScale" priority="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41 E41 I41 K41 M41 O41 Q41 S41 U41 W41 Y41"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6 G6 I6 K6 Q6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S13 U13 Q13 K13 I13 G13 E13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23 G23 I23 K23 M23 O23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M32 K32 Q32 S32 U32 W32 Y32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K36 M36 Q36 S36 U36 W36 Y36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40 G40 Q40 S40 U40 Y40">
    <cfRule type="colorScale" priority="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orizontalCentered="1"/>
  <pageMargins left="0.7" right="0.7" top="0.75" bottom="0.75" header="0.3" footer="0.3"/>
  <pageSetup scale="6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showGridLines="0" workbookViewId="0"/>
  </sheetViews>
  <sheetFormatPr defaultRowHeight="15"/>
  <cols>
    <col min="1" max="1" width="30.5703125" customWidth="1"/>
    <col min="2" max="2" width="20.28515625" style="3" customWidth="1"/>
    <col min="3" max="3" width="20.5703125" customWidth="1"/>
    <col min="4" max="4" width="14.7109375" customWidth="1"/>
    <col min="5" max="5" width="14.7109375" style="4" customWidth="1"/>
    <col min="6" max="6" width="14.7109375" customWidth="1"/>
    <col min="7" max="7" width="13.85546875" style="2" customWidth="1"/>
    <col min="8" max="8" width="14.5703125" customWidth="1"/>
    <col min="9" max="9" width="15.28515625" customWidth="1"/>
    <col min="10" max="10" width="23.85546875" customWidth="1"/>
  </cols>
  <sheetData>
    <row r="1" spans="1:10" ht="21">
      <c r="A1" s="1" t="s">
        <v>0</v>
      </c>
    </row>
    <row r="3" spans="1:10" ht="21">
      <c r="A3" s="29" t="s">
        <v>25</v>
      </c>
      <c r="B3" s="9"/>
      <c r="C3" s="7"/>
      <c r="D3" s="7"/>
      <c r="E3" s="11"/>
      <c r="F3" s="7"/>
      <c r="G3" s="12"/>
      <c r="H3" s="7"/>
      <c r="I3" s="7"/>
      <c r="J3" s="7"/>
    </row>
    <row r="4" spans="1:10">
      <c r="A4" s="18" t="s">
        <v>14</v>
      </c>
      <c r="B4" s="19" t="s">
        <v>15</v>
      </c>
      <c r="C4" s="20" t="s">
        <v>32</v>
      </c>
      <c r="D4" s="20" t="s">
        <v>18</v>
      </c>
      <c r="E4" s="21" t="s">
        <v>20</v>
      </c>
      <c r="F4" s="20" t="s">
        <v>19</v>
      </c>
      <c r="G4" s="22" t="s">
        <v>21</v>
      </c>
      <c r="H4" s="20" t="s">
        <v>22</v>
      </c>
      <c r="I4" s="20" t="s">
        <v>31</v>
      </c>
      <c r="J4" s="20" t="s">
        <v>23</v>
      </c>
    </row>
    <row r="5" spans="1:10">
      <c r="A5" s="23" t="s">
        <v>16</v>
      </c>
      <c r="B5" s="38">
        <v>200000</v>
      </c>
      <c r="C5" s="39">
        <v>1</v>
      </c>
      <c r="D5" s="33">
        <v>0.2</v>
      </c>
      <c r="E5" s="24">
        <f>B5*(1+C5)*(1+D5)</f>
        <v>480000</v>
      </c>
      <c r="F5" s="110">
        <v>1650</v>
      </c>
      <c r="G5" s="25">
        <f>E5/F5</f>
        <v>290.90909090909093</v>
      </c>
      <c r="H5" s="32">
        <v>1</v>
      </c>
      <c r="I5" s="33">
        <v>0.5</v>
      </c>
      <c r="J5" s="24">
        <f>E5*H5*I5</f>
        <v>240000</v>
      </c>
    </row>
    <row r="6" spans="1:10">
      <c r="A6" s="23" t="s">
        <v>3</v>
      </c>
      <c r="B6" s="40">
        <v>150000</v>
      </c>
      <c r="C6" s="41">
        <v>1</v>
      </c>
      <c r="D6" s="35">
        <v>0.2</v>
      </c>
      <c r="E6" s="24">
        <f t="shared" ref="E6:E15" si="0">B6*(1+C6)*(1+D6)</f>
        <v>360000</v>
      </c>
      <c r="F6" s="110">
        <v>1650</v>
      </c>
      <c r="G6" s="25">
        <f t="shared" ref="G6:G15" si="1">E6/F6</f>
        <v>218.18181818181819</v>
      </c>
      <c r="H6" s="34">
        <v>1</v>
      </c>
      <c r="I6" s="35">
        <v>0.75</v>
      </c>
      <c r="J6" s="24">
        <f t="shared" ref="J6:J15" si="2">E6*H6*I6</f>
        <v>270000</v>
      </c>
    </row>
    <row r="7" spans="1:10">
      <c r="A7" s="23" t="s">
        <v>4</v>
      </c>
      <c r="B7" s="40">
        <v>75000</v>
      </c>
      <c r="C7" s="41">
        <v>1</v>
      </c>
      <c r="D7" s="35">
        <v>0.2</v>
      </c>
      <c r="E7" s="24">
        <f t="shared" si="0"/>
        <v>180000</v>
      </c>
      <c r="F7" s="110">
        <v>1650</v>
      </c>
      <c r="G7" s="25">
        <f t="shared" si="1"/>
        <v>109.09090909090909</v>
      </c>
      <c r="H7" s="34">
        <v>3</v>
      </c>
      <c r="I7" s="35">
        <v>1</v>
      </c>
      <c r="J7" s="24">
        <f t="shared" si="2"/>
        <v>540000</v>
      </c>
    </row>
    <row r="8" spans="1:10">
      <c r="A8" s="23" t="s">
        <v>7</v>
      </c>
      <c r="B8" s="40">
        <v>50000</v>
      </c>
      <c r="C8" s="41">
        <v>1</v>
      </c>
      <c r="D8" s="35">
        <v>0.2</v>
      </c>
      <c r="E8" s="24">
        <f t="shared" si="0"/>
        <v>120000</v>
      </c>
      <c r="F8" s="110">
        <v>1650</v>
      </c>
      <c r="G8" s="25">
        <f t="shared" si="1"/>
        <v>72.727272727272734</v>
      </c>
      <c r="H8" s="34">
        <v>10</v>
      </c>
      <c r="I8" s="35">
        <v>1</v>
      </c>
      <c r="J8" s="24">
        <f t="shared" si="2"/>
        <v>1200000</v>
      </c>
    </row>
    <row r="9" spans="1:10">
      <c r="A9" s="23" t="s">
        <v>8</v>
      </c>
      <c r="B9" s="40">
        <v>50000</v>
      </c>
      <c r="C9" s="41">
        <v>1</v>
      </c>
      <c r="D9" s="35">
        <v>0.2</v>
      </c>
      <c r="E9" s="24">
        <f t="shared" si="0"/>
        <v>120000</v>
      </c>
      <c r="F9" s="110">
        <v>1650</v>
      </c>
      <c r="G9" s="25">
        <f t="shared" si="1"/>
        <v>72.727272727272734</v>
      </c>
      <c r="H9" s="34">
        <v>10</v>
      </c>
      <c r="I9" s="35">
        <v>1</v>
      </c>
      <c r="J9" s="24">
        <f t="shared" si="2"/>
        <v>1200000</v>
      </c>
    </row>
    <row r="10" spans="1:10">
      <c r="A10" s="23" t="s">
        <v>17</v>
      </c>
      <c r="B10" s="40">
        <v>35000</v>
      </c>
      <c r="C10" s="41">
        <v>1</v>
      </c>
      <c r="D10" s="35">
        <v>0.2</v>
      </c>
      <c r="E10" s="24">
        <f t="shared" si="0"/>
        <v>84000</v>
      </c>
      <c r="F10" s="110">
        <v>1650</v>
      </c>
      <c r="G10" s="25">
        <f t="shared" si="1"/>
        <v>50.909090909090907</v>
      </c>
      <c r="H10" s="34">
        <v>20</v>
      </c>
      <c r="I10" s="35">
        <v>1</v>
      </c>
      <c r="J10" s="24">
        <f t="shared" si="2"/>
        <v>1680000</v>
      </c>
    </row>
    <row r="11" spans="1:10">
      <c r="A11" s="23" t="s">
        <v>9</v>
      </c>
      <c r="B11" s="40">
        <v>110000</v>
      </c>
      <c r="C11" s="41">
        <v>1</v>
      </c>
      <c r="D11" s="35">
        <v>0.2</v>
      </c>
      <c r="E11" s="24">
        <f t="shared" si="0"/>
        <v>264000</v>
      </c>
      <c r="F11" s="110">
        <v>1650</v>
      </c>
      <c r="G11" s="25">
        <f t="shared" si="1"/>
        <v>160</v>
      </c>
      <c r="H11" s="34">
        <v>1</v>
      </c>
      <c r="I11" s="35">
        <v>1</v>
      </c>
      <c r="J11" s="24">
        <f t="shared" si="2"/>
        <v>264000</v>
      </c>
    </row>
    <row r="12" spans="1:10">
      <c r="A12" s="23" t="s">
        <v>10</v>
      </c>
      <c r="B12" s="40">
        <v>70000</v>
      </c>
      <c r="C12" s="41">
        <v>1</v>
      </c>
      <c r="D12" s="35">
        <v>0.2</v>
      </c>
      <c r="E12" s="24">
        <f t="shared" si="0"/>
        <v>168000</v>
      </c>
      <c r="F12" s="110">
        <v>1650</v>
      </c>
      <c r="G12" s="25">
        <f t="shared" si="1"/>
        <v>101.81818181818181</v>
      </c>
      <c r="H12" s="34">
        <v>5</v>
      </c>
      <c r="I12" s="35">
        <v>1</v>
      </c>
      <c r="J12" s="24">
        <f t="shared" si="2"/>
        <v>840000</v>
      </c>
    </row>
    <row r="13" spans="1:10">
      <c r="A13" s="23" t="s">
        <v>11</v>
      </c>
      <c r="B13" s="40">
        <v>40000</v>
      </c>
      <c r="C13" s="41">
        <v>1</v>
      </c>
      <c r="D13" s="35">
        <v>0.2</v>
      </c>
      <c r="E13" s="24">
        <f t="shared" si="0"/>
        <v>96000</v>
      </c>
      <c r="F13" s="110">
        <v>1650</v>
      </c>
      <c r="G13" s="25">
        <f t="shared" si="1"/>
        <v>58.18181818181818</v>
      </c>
      <c r="H13" s="34">
        <v>10</v>
      </c>
      <c r="I13" s="35">
        <v>1</v>
      </c>
      <c r="J13" s="24">
        <f t="shared" si="2"/>
        <v>960000</v>
      </c>
    </row>
    <row r="14" spans="1:10">
      <c r="A14" s="23" t="s">
        <v>12</v>
      </c>
      <c r="B14" s="40">
        <v>32500</v>
      </c>
      <c r="C14" s="41">
        <v>1</v>
      </c>
      <c r="D14" s="35">
        <v>0.2</v>
      </c>
      <c r="E14" s="24">
        <f t="shared" si="0"/>
        <v>78000</v>
      </c>
      <c r="F14" s="110">
        <v>1650</v>
      </c>
      <c r="G14" s="25">
        <f t="shared" si="1"/>
        <v>47.272727272727273</v>
      </c>
      <c r="H14" s="34">
        <v>20</v>
      </c>
      <c r="I14" s="35">
        <v>1</v>
      </c>
      <c r="J14" s="24">
        <f t="shared" si="2"/>
        <v>1560000</v>
      </c>
    </row>
    <row r="15" spans="1:10">
      <c r="A15" s="23" t="s">
        <v>13</v>
      </c>
      <c r="B15" s="42">
        <v>27500</v>
      </c>
      <c r="C15" s="43">
        <v>1</v>
      </c>
      <c r="D15" s="37">
        <v>0.2</v>
      </c>
      <c r="E15" s="24">
        <f t="shared" si="0"/>
        <v>66000</v>
      </c>
      <c r="F15" s="110">
        <v>1650</v>
      </c>
      <c r="G15" s="25">
        <f t="shared" si="1"/>
        <v>40</v>
      </c>
      <c r="H15" s="36">
        <v>20</v>
      </c>
      <c r="I15" s="37">
        <v>1</v>
      </c>
      <c r="J15" s="24">
        <f t="shared" si="2"/>
        <v>1320000</v>
      </c>
    </row>
    <row r="16" spans="1:10">
      <c r="A16" s="18" t="s">
        <v>24</v>
      </c>
      <c r="B16" s="26">
        <f>SUM(B5:B15)</f>
        <v>840000</v>
      </c>
      <c r="C16" s="18"/>
      <c r="D16" s="18"/>
      <c r="E16" s="27">
        <f>SUM(E5:E15)</f>
        <v>2016000</v>
      </c>
      <c r="F16" s="109">
        <f>SUM(F5:F15)</f>
        <v>18150</v>
      </c>
      <c r="G16" s="28">
        <f>E16/F16</f>
        <v>111.07438016528926</v>
      </c>
      <c r="H16" s="18">
        <f>SUM(H5:H15)</f>
        <v>101</v>
      </c>
      <c r="I16" s="18"/>
      <c r="J16" s="27">
        <f>SUM(J5:J15)</f>
        <v>10074000</v>
      </c>
    </row>
    <row r="17" spans="1:4">
      <c r="A17" s="8" t="s">
        <v>34</v>
      </c>
    </row>
    <row r="18" spans="1:4">
      <c r="A18" s="8" t="s">
        <v>33</v>
      </c>
    </row>
    <row r="20" spans="1:4" ht="21">
      <c r="A20" s="16" t="s">
        <v>35</v>
      </c>
      <c r="B20" s="10"/>
      <c r="C20" s="6"/>
    </row>
    <row r="21" spans="1:4">
      <c r="A21" s="149" t="s">
        <v>26</v>
      </c>
      <c r="B21" s="149"/>
      <c r="C21" s="146">
        <v>250</v>
      </c>
      <c r="D21" s="112"/>
    </row>
    <row r="22" spans="1:4">
      <c r="A22" s="149" t="s">
        <v>72</v>
      </c>
      <c r="B22" s="149"/>
      <c r="C22" s="30">
        <v>10</v>
      </c>
    </row>
    <row r="23" spans="1:4">
      <c r="A23" s="149" t="s">
        <v>71</v>
      </c>
      <c r="B23" s="149"/>
      <c r="C23" s="31">
        <v>10</v>
      </c>
    </row>
    <row r="24" spans="1:4">
      <c r="A24" s="149" t="s">
        <v>73</v>
      </c>
      <c r="B24" s="149"/>
      <c r="C24" s="17">
        <f>C22*C23</f>
        <v>100</v>
      </c>
    </row>
    <row r="25" spans="1:4">
      <c r="A25" s="149" t="s">
        <v>30</v>
      </c>
      <c r="B25" s="149"/>
      <c r="C25" s="17">
        <f>C21*C24</f>
        <v>25000</v>
      </c>
    </row>
    <row r="27" spans="1:4" ht="21">
      <c r="A27" s="14" t="s">
        <v>27</v>
      </c>
      <c r="B27" s="13"/>
      <c r="C27" s="5"/>
    </row>
    <row r="28" spans="1:4">
      <c r="A28" s="148" t="s">
        <v>28</v>
      </c>
      <c r="B28" s="148"/>
      <c r="C28" s="15">
        <f>J16/C21</f>
        <v>40296</v>
      </c>
    </row>
    <row r="29" spans="1:4">
      <c r="A29" s="148" t="s">
        <v>29</v>
      </c>
      <c r="B29" s="148"/>
      <c r="C29" s="15">
        <f>J16/C25</f>
        <v>402.96</v>
      </c>
    </row>
    <row r="31" spans="1:4">
      <c r="A31" s="157" t="s">
        <v>107</v>
      </c>
    </row>
  </sheetData>
  <mergeCells count="7">
    <mergeCell ref="A28:B28"/>
    <mergeCell ref="A29:B29"/>
    <mergeCell ref="A21:B21"/>
    <mergeCell ref="A22:B22"/>
    <mergeCell ref="A23:B23"/>
    <mergeCell ref="A24:B24"/>
    <mergeCell ref="A25:B25"/>
  </mergeCells>
  <pageMargins left="0.7" right="0.7" top="0.75" bottom="0.75" header="0.3" footer="0.3"/>
  <pageSetup scale="6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Instructions</vt:lpstr>
      <vt:lpstr>Activity-based Costing Method</vt:lpstr>
      <vt:lpstr>Top Down Method</vt:lpstr>
      <vt:lpstr>'Activity-based Costing Method'!Print_Area</vt:lpstr>
      <vt:lpstr>Instructions!Print_Area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Pych</dc:creator>
  <cp:lastModifiedBy>Joe Pych</cp:lastModifiedBy>
  <cp:lastPrinted>2011-11-11T19:02:28Z</cp:lastPrinted>
  <dcterms:created xsi:type="dcterms:W3CDTF">2011-08-29T16:37:59Z</dcterms:created>
  <dcterms:modified xsi:type="dcterms:W3CDTF">2011-11-11T19:03:48Z</dcterms:modified>
</cp:coreProperties>
</file>